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480" windowHeight="8415"/>
  </bookViews>
  <sheets>
    <sheet name="мл. ст. юноши" sheetId="4" r:id="rId1"/>
    <sheet name="юниоры" sheetId="7" r:id="rId2"/>
  </sheets>
  <calcPr calcId="125725"/>
</workbook>
</file>

<file path=xl/calcChain.xml><?xml version="1.0" encoding="utf-8"?>
<calcChain xmlns="http://schemas.openxmlformats.org/spreadsheetml/2006/main">
  <c r="K71" i="4"/>
  <c r="L71" s="1"/>
  <c r="N71" s="1"/>
  <c r="J30" i="7"/>
  <c r="K30" s="1"/>
  <c r="I30"/>
  <c r="L51" i="4"/>
  <c r="N51" s="1"/>
  <c r="K51"/>
  <c r="K68"/>
  <c r="L68" s="1"/>
  <c r="N68" s="1"/>
  <c r="L60"/>
  <c r="N60" s="1"/>
  <c r="K60"/>
  <c r="K57"/>
  <c r="L57" s="1"/>
  <c r="N57" s="1"/>
  <c r="N38"/>
  <c r="L38"/>
  <c r="K38"/>
  <c r="K81"/>
  <c r="L81" s="1"/>
  <c r="N81" s="1"/>
  <c r="J42" i="7"/>
  <c r="K42" s="1"/>
  <c r="I42"/>
  <c r="I43"/>
  <c r="J43" s="1"/>
  <c r="K43" s="1"/>
  <c r="I39"/>
  <c r="J39" s="1"/>
  <c r="K39" s="1"/>
  <c r="I38"/>
  <c r="J38" s="1"/>
  <c r="K38" s="1"/>
  <c r="I37"/>
  <c r="J37" s="1"/>
  <c r="K37" s="1"/>
  <c r="I46"/>
  <c r="J46" s="1"/>
  <c r="K46" s="1"/>
  <c r="I44"/>
  <c r="J44" s="1"/>
  <c r="K44" s="1"/>
  <c r="I40"/>
  <c r="J40" s="1"/>
  <c r="K40" s="1"/>
  <c r="I36"/>
  <c r="J36" s="1"/>
  <c r="K36" s="1"/>
  <c r="J35"/>
  <c r="K35" s="1"/>
  <c r="I35"/>
  <c r="I34"/>
  <c r="J34" s="1"/>
  <c r="K34" s="1"/>
  <c r="I33"/>
  <c r="J33" s="1"/>
  <c r="K33" s="1"/>
  <c r="J28"/>
  <c r="K28" s="1"/>
  <c r="I27"/>
  <c r="J27" s="1"/>
  <c r="K27" s="1"/>
  <c r="I28"/>
  <c r="I26"/>
  <c r="J26" s="1"/>
  <c r="K26" s="1"/>
  <c r="I18"/>
  <c r="J18" s="1"/>
  <c r="K18" s="1"/>
  <c r="J61"/>
  <c r="J59"/>
  <c r="J55"/>
  <c r="J52"/>
  <c r="J51"/>
  <c r="K52"/>
  <c r="K55"/>
  <c r="K59"/>
  <c r="K61"/>
  <c r="K51"/>
  <c r="K60"/>
  <c r="J60"/>
  <c r="I25"/>
  <c r="J25" s="1"/>
  <c r="K25" s="1"/>
  <c r="I22"/>
  <c r="J22" s="1"/>
  <c r="K22" s="1"/>
  <c r="I21"/>
  <c r="J21" s="1"/>
  <c r="K21" s="1"/>
  <c r="I17"/>
  <c r="J17" s="1"/>
  <c r="K17" s="1"/>
  <c r="L89" i="4"/>
  <c r="N89" s="1"/>
  <c r="J54" i="7"/>
  <c r="K54"/>
  <c r="K50"/>
  <c r="J50"/>
  <c r="L92" i="4" l="1"/>
  <c r="N92" s="1"/>
  <c r="L91"/>
  <c r="N91" s="1"/>
  <c r="L85"/>
  <c r="N85" s="1"/>
  <c r="L86"/>
  <c r="N86" s="1"/>
  <c r="L87"/>
  <c r="N87" s="1"/>
  <c r="L84"/>
  <c r="N84" s="1"/>
  <c r="K80"/>
  <c r="L80" s="1"/>
  <c r="N80" s="1"/>
  <c r="K76"/>
  <c r="L76" s="1"/>
  <c r="N76" s="1"/>
  <c r="K75"/>
  <c r="L75" s="1"/>
  <c r="N75" s="1"/>
  <c r="K67"/>
  <c r="L67" s="1"/>
  <c r="N67" s="1"/>
  <c r="K63"/>
  <c r="L63" s="1"/>
  <c r="N63" s="1"/>
  <c r="K59"/>
  <c r="L59" s="1"/>
  <c r="N59" s="1"/>
  <c r="K56"/>
  <c r="L56" s="1"/>
  <c r="N56" s="1"/>
  <c r="K55"/>
  <c r="L55" s="1"/>
  <c r="N55" s="1"/>
  <c r="K46"/>
  <c r="L46" s="1"/>
  <c r="N46" s="1"/>
  <c r="K47"/>
  <c r="L47" s="1"/>
  <c r="N47" s="1"/>
  <c r="K48"/>
  <c r="L48" s="1"/>
  <c r="N48" s="1"/>
  <c r="K45"/>
  <c r="L45" s="1"/>
  <c r="N45" s="1"/>
  <c r="K41"/>
  <c r="L41" s="1"/>
  <c r="N41" s="1"/>
  <c r="K42"/>
  <c r="L42" s="1"/>
  <c r="K40"/>
  <c r="L40" s="1"/>
  <c r="N40" s="1"/>
  <c r="K37"/>
  <c r="L37" s="1"/>
  <c r="N37" s="1"/>
  <c r="K36"/>
  <c r="L36" s="1"/>
  <c r="N36" s="1"/>
  <c r="K33"/>
  <c r="L33" s="1"/>
  <c r="N33" s="1"/>
  <c r="K32"/>
  <c r="L32" s="1"/>
  <c r="N32" s="1"/>
  <c r="K19"/>
  <c r="K20"/>
  <c r="K21"/>
  <c r="L21" s="1"/>
  <c r="N21" s="1"/>
  <c r="K22"/>
  <c r="L22" s="1"/>
  <c r="N22" s="1"/>
  <c r="K23"/>
  <c r="L23" s="1"/>
  <c r="N23" s="1"/>
  <c r="K24"/>
  <c r="L24" s="1"/>
  <c r="N24" s="1"/>
  <c r="K25"/>
  <c r="L25" s="1"/>
  <c r="N25" s="1"/>
  <c r="K26"/>
  <c r="L26" s="1"/>
  <c r="N26" s="1"/>
  <c r="K27"/>
  <c r="L27" s="1"/>
  <c r="N27" s="1"/>
  <c r="K28"/>
  <c r="L28" s="1"/>
  <c r="N28" s="1"/>
  <c r="K29"/>
  <c r="L29" s="1"/>
  <c r="N29" s="1"/>
  <c r="K30"/>
  <c r="L30" s="1"/>
  <c r="N30" s="1"/>
  <c r="L19"/>
  <c r="N19" s="1"/>
  <c r="L20"/>
  <c r="N20" s="1"/>
  <c r="K18" l="1"/>
  <c r="L18" s="1"/>
  <c r="N18" s="1"/>
  <c r="K17"/>
  <c r="L17" s="1"/>
  <c r="N17" s="1"/>
  <c r="K16"/>
  <c r="L16" s="1"/>
  <c r="N16" s="1"/>
</calcChain>
</file>

<file path=xl/sharedStrings.xml><?xml version="1.0" encoding="utf-8"?>
<sst xmlns="http://schemas.openxmlformats.org/spreadsheetml/2006/main" count="511" uniqueCount="190">
  <si>
    <t>РЫВОК</t>
  </si>
  <si>
    <t>Кол.
подъемов</t>
  </si>
  <si>
    <t>Год рожд.</t>
  </si>
  <si>
    <t>Соб. Вес</t>
  </si>
  <si>
    <t>МЕСТО</t>
  </si>
  <si>
    <t>ТОЛЧОК</t>
  </si>
  <si>
    <t>ЗВАНИЕ</t>
  </si>
  <si>
    <t>СУММА</t>
  </si>
  <si>
    <t>ОЧКИ</t>
  </si>
  <si>
    <t>ВЫПОЛНЕННЫЙ РАЗРЯД</t>
  </si>
  <si>
    <t>ВЕС ГИРИ</t>
  </si>
  <si>
    <t>КОМАНДА</t>
  </si>
  <si>
    <t>ФИО УЧАСТНИКА</t>
  </si>
  <si>
    <t>ФИО ТРЕНЕРА</t>
  </si>
  <si>
    <t>СДЮСШОР №1</t>
  </si>
  <si>
    <t>очки</t>
  </si>
  <si>
    <t>Весовая категория до 63 кг.</t>
  </si>
  <si>
    <t>Весовая категория до 68 кг.</t>
  </si>
  <si>
    <t xml:space="preserve">Весовая категория до 85 кг. </t>
  </si>
  <si>
    <t>ПРОТОКОЛ</t>
  </si>
  <si>
    <t>Регламент времени 10 мин.</t>
  </si>
  <si>
    <t>Двоеборье ; Длинный цикл; Рывок</t>
  </si>
  <si>
    <t>г. Смоленск</t>
  </si>
  <si>
    <t>Протокол</t>
  </si>
  <si>
    <t>Фамилия и имя участника</t>
  </si>
  <si>
    <t>год рожд.</t>
  </si>
  <si>
    <t>собст. вес</t>
  </si>
  <si>
    <t>спорт. разряд</t>
  </si>
  <si>
    <t>К О М А Н Д А</t>
  </si>
  <si>
    <t>вес гирь</t>
  </si>
  <si>
    <t>толчок</t>
  </si>
  <si>
    <t>рывок</t>
  </si>
  <si>
    <t>сумма двоеборья</t>
  </si>
  <si>
    <t xml:space="preserve">место </t>
  </si>
  <si>
    <t>вып. разряд</t>
  </si>
  <si>
    <t>Т Р Е Н Е Р</t>
  </si>
  <si>
    <t>сумма</t>
  </si>
  <si>
    <t>итог</t>
  </si>
  <si>
    <t xml:space="preserve">Весовая категория до 78 кг. </t>
  </si>
  <si>
    <t xml:space="preserve">                       Мл./Ст. Юноши, Девушки</t>
  </si>
  <si>
    <t>Весовая категория св 73 кг. Мл.юн.</t>
  </si>
  <si>
    <t>Весовая категория до 73 кг.</t>
  </si>
  <si>
    <t>Весовая категория до 78 кг старшие юноши.</t>
  </si>
  <si>
    <t>Весовая категория 73 кг старшие юноши.</t>
  </si>
  <si>
    <t xml:space="preserve">                                                               Двоеборье  (юниоры), длинный цикл (юноши и юниоры)                                Регламент времени - 10 мин</t>
  </si>
  <si>
    <t xml:space="preserve">Весовая категория св 85 кг старшие юноши. </t>
  </si>
  <si>
    <t>Мазалев Кирилл</t>
  </si>
  <si>
    <t>Рославль</t>
  </si>
  <si>
    <t xml:space="preserve">Весовая категория до 95 кг. </t>
  </si>
  <si>
    <t>Длинный цикл юниоры (абсолютное первенство)</t>
  </si>
  <si>
    <t>Дорогобуж</t>
  </si>
  <si>
    <t>ВА ВПВО</t>
  </si>
  <si>
    <t>Козлов Сергей</t>
  </si>
  <si>
    <t>Хомяков Сергей</t>
  </si>
  <si>
    <t xml:space="preserve">Весовая категория св 95 кг. </t>
  </si>
  <si>
    <t>Аверкиев Роман</t>
  </si>
  <si>
    <t>Граков Дмитрий</t>
  </si>
  <si>
    <t>Тимачев Владислав</t>
  </si>
  <si>
    <t>Весовая категория до 48 кг.мл.юноши</t>
  </si>
  <si>
    <t>Весовая категория до 53 кг.мл.юноши</t>
  </si>
  <si>
    <t>Весовая категория до 58 кг.мл.юноши</t>
  </si>
  <si>
    <t>Весовая категория до 58 кг.ст.юноши</t>
  </si>
  <si>
    <t>Весовая категория до 63 кг.мл.юноши</t>
  </si>
  <si>
    <t>Весовая категория до 63 кг.ст.юноши</t>
  </si>
  <si>
    <t>Весовая категория до 68 кг.мл.юноши</t>
  </si>
  <si>
    <t>Весовая категория до 68 кг.ст.юноши</t>
  </si>
  <si>
    <t>Весовая категория до 73 кг.мл.юноши</t>
  </si>
  <si>
    <t>Девочки(10-16) абс.</t>
  </si>
  <si>
    <t>Девушки (17-18) абс</t>
  </si>
  <si>
    <t>Девушки (юниорки) абс</t>
  </si>
  <si>
    <t>Длинный цикл мл.юноши (абсолютное первенство)</t>
  </si>
  <si>
    <t>Длинный цикл ст юноши (абсолютное первенство)</t>
  </si>
  <si>
    <t>21-22 января 2017 года</t>
  </si>
  <si>
    <t>Шванев В.Б.</t>
  </si>
  <si>
    <t>Рыжиков Илья</t>
  </si>
  <si>
    <t>3юн.</t>
  </si>
  <si>
    <t>Сосин О.В.</t>
  </si>
  <si>
    <t>Колпакова Ульяна</t>
  </si>
  <si>
    <t>б/р</t>
  </si>
  <si>
    <t>Сорокина Дарья</t>
  </si>
  <si>
    <t>1юн.</t>
  </si>
  <si>
    <t>Савченков Игорь</t>
  </si>
  <si>
    <t>Тарасов Максим</t>
  </si>
  <si>
    <t>Красный</t>
  </si>
  <si>
    <t>Силкин В.Ю.</t>
  </si>
  <si>
    <t>Тимошкин Никита</t>
  </si>
  <si>
    <t>Извеков Николай</t>
  </si>
  <si>
    <t>Галузин Михаил</t>
  </si>
  <si>
    <t>Ревизоров Илья</t>
  </si>
  <si>
    <t>Фролов Кирилл</t>
  </si>
  <si>
    <t>Конин Эдуард</t>
  </si>
  <si>
    <t>Починок</t>
  </si>
  <si>
    <t>Новиков А.И.</t>
  </si>
  <si>
    <t>Ефимов Александр</t>
  </si>
  <si>
    <t>Скорин Александр</t>
  </si>
  <si>
    <t>Леонов Сергей</t>
  </si>
  <si>
    <t>Плотников Владимир</t>
  </si>
  <si>
    <t>Поляков Егор</t>
  </si>
  <si>
    <t>Захаров Захар</t>
  </si>
  <si>
    <t>Захаров А.И.</t>
  </si>
  <si>
    <t>Воронин Владимир</t>
  </si>
  <si>
    <t>Золотайкин Александр</t>
  </si>
  <si>
    <t>Денисов Юрий</t>
  </si>
  <si>
    <t>Щербаков Илья</t>
  </si>
  <si>
    <t>Секерский Данила</t>
  </si>
  <si>
    <t>Кадыров Магомед</t>
  </si>
  <si>
    <t>Глинка</t>
  </si>
  <si>
    <t>Колестратов В.В.</t>
  </si>
  <si>
    <t>Абраменков Максим</t>
  </si>
  <si>
    <t>Сергеев С.В.</t>
  </si>
  <si>
    <t>Шабалин Роман</t>
  </si>
  <si>
    <t>СДЮСШОР №1/Глинка</t>
  </si>
  <si>
    <t>Сидоровский Андрей</t>
  </si>
  <si>
    <t>Иванова Алиса</t>
  </si>
  <si>
    <t>КМС</t>
  </si>
  <si>
    <t>Новрузов Руслан</t>
  </si>
  <si>
    <t>Гула Д.Л.</t>
  </si>
  <si>
    <t>Танго Владимир</t>
  </si>
  <si>
    <t>Дроздов Николай</t>
  </si>
  <si>
    <t>Смирнов Артем</t>
  </si>
  <si>
    <t>Енин Никита</t>
  </si>
  <si>
    <t>Перочинский Артем</t>
  </si>
  <si>
    <t>Перочинский Владимир</t>
  </si>
  <si>
    <t>Максимов Егор</t>
  </si>
  <si>
    <t>Тимошенко Вероника</t>
  </si>
  <si>
    <t>2юн.</t>
  </si>
  <si>
    <t>Чинков Дмитрий</t>
  </si>
  <si>
    <t>Корнеенков Даниил</t>
  </si>
  <si>
    <t>Чалая Татьяна</t>
  </si>
  <si>
    <t>СДЮСШОР №1/Красный</t>
  </si>
  <si>
    <t>Шванев В.Б.,Силкин В.Ю.</t>
  </si>
  <si>
    <t>Васькина Алина</t>
  </si>
  <si>
    <t>МСМК</t>
  </si>
  <si>
    <t>Шилин Тимофей</t>
  </si>
  <si>
    <t>Солдатов Евгений</t>
  </si>
  <si>
    <t>Сазонов Олег</t>
  </si>
  <si>
    <t>Киселев Евгений</t>
  </si>
  <si>
    <t>Калякин С.В.</t>
  </si>
  <si>
    <t>I</t>
  </si>
  <si>
    <t>II</t>
  </si>
  <si>
    <t>III</t>
  </si>
  <si>
    <t>4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</si>
  <si>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</si>
  <si>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</si>
  <si>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     Главный судья:         Шванев В.Б. МК                                                          Главный секретарь:                       Сергеев С.В. ВК</t>
  </si>
  <si>
    <t>Иванов Евгений</t>
  </si>
  <si>
    <t>Мазалёв Кирилл</t>
  </si>
  <si>
    <t>Прощенков Евгений</t>
  </si>
  <si>
    <t>21-22 января 2017 г.</t>
  </si>
  <si>
    <t>Максименков Артём</t>
  </si>
  <si>
    <t>Михалевский Иван</t>
  </si>
  <si>
    <t>Скосарев Евгений</t>
  </si>
  <si>
    <t>Евсеев Павел</t>
  </si>
  <si>
    <t>в/к</t>
  </si>
  <si>
    <t>Шураев Иван</t>
  </si>
  <si>
    <t>Якушев Дмитрий</t>
  </si>
  <si>
    <t>Шкода Никита</t>
  </si>
  <si>
    <t>Гагулин Михаил</t>
  </si>
  <si>
    <t>Зорин Александр</t>
  </si>
  <si>
    <t>Нугманов Александр</t>
  </si>
  <si>
    <t>Евтихов Вадим</t>
  </si>
  <si>
    <t>Макаров Дмитрий</t>
  </si>
  <si>
    <t>Костерин Александр</t>
  </si>
  <si>
    <t>Енников Егор</t>
  </si>
  <si>
    <t>Алексеев Андрей</t>
  </si>
  <si>
    <t>Чертков Кирилл</t>
  </si>
  <si>
    <t>-</t>
  </si>
  <si>
    <t>1+</t>
  </si>
  <si>
    <t>Драников Илья</t>
  </si>
  <si>
    <t>2+</t>
  </si>
  <si>
    <t>Дрейке Михаил</t>
  </si>
  <si>
    <t>1</t>
  </si>
  <si>
    <t>Ермоченков Михаил</t>
  </si>
  <si>
    <t>Сергеев Сергей</t>
  </si>
  <si>
    <t>1юн.+</t>
  </si>
  <si>
    <t>2юн.+</t>
  </si>
  <si>
    <t>3юн.+</t>
  </si>
  <si>
    <t>2</t>
  </si>
  <si>
    <t>СПОРТИВНЫЙ КОМИТЕТ ПО ФИЗИЧЕСКОЙ КУЛЬТУРЕ И СПОРТУ АДМИНИСТРАЦИИ ГОРОДА СМОЛЕНСКА</t>
  </si>
  <si>
    <t xml:space="preserve">                                  Открытое первенство города Смоленска по гиревому спорту </t>
  </si>
  <si>
    <t>Открытое первенство города Смоленска по гиревому спорту</t>
  </si>
  <si>
    <t>Низамова Полина</t>
  </si>
  <si>
    <t>Шванев Б.В., Шванев В.Б.</t>
  </si>
  <si>
    <t xml:space="preserve">  судья Романов О.В. с/с                         судья Чалая М.И.  с\с                       судья Иванов Е.А. с\с               </t>
  </si>
  <si>
    <t>ст. судья Носов Г.В ВК.,           ст. судья Макаров И.А. 1 кат.                      ст. судья Гула Д.Л. 1 кат.,                    ст.судья  Калякин С.В. 1кат.</t>
  </si>
  <si>
    <t xml:space="preserve">                             судья Романов О.В. с/с                         судья Чалая М.И.  с\с                       судья Иванов Е.А. с\с               </t>
  </si>
  <si>
    <t xml:space="preserve">          Главный судья:         Шванев В.Б. МК                                                          Главный секретарь:      Сергеев С.В. ВК</t>
  </si>
  <si>
    <t>1юн+</t>
  </si>
  <si>
    <t>70.35</t>
  </si>
  <si>
    <t xml:space="preserve"> ст. судья Митюнин М.М. ВК.,                           ст. судья Макаров И.А. 1 кат.                      ст. судья Гула Д.Л. 1 кат.,                    ст.судья  Калякин С.В. 1кат.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</si>
</sst>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1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164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NumberFormat="1" applyFont="1"/>
    <xf numFmtId="0" fontId="14" fillId="0" borderId="0" xfId="0" applyFont="1" applyFill="1"/>
    <xf numFmtId="0" fontId="4" fillId="2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3" fillId="0" borderId="16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164" fontId="3" fillId="0" borderId="38" xfId="1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/>
    <xf numFmtId="49" fontId="6" fillId="0" borderId="0" xfId="0" applyNumberFormat="1" applyFont="1"/>
    <xf numFmtId="0" fontId="6" fillId="0" borderId="38" xfId="0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/>
    <xf numFmtId="49" fontId="3" fillId="0" borderId="3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/>
    <xf numFmtId="0" fontId="1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/>
    <xf numFmtId="0" fontId="15" fillId="0" borderId="0" xfId="0" applyFont="1" applyAlignment="1"/>
    <xf numFmtId="2" fontId="14" fillId="0" borderId="0" xfId="0" applyNumberFormat="1" applyFont="1" applyAlignment="1">
      <alignment horizontal="center" vertical="center"/>
    </xf>
    <xf numFmtId="2" fontId="12" fillId="0" borderId="0" xfId="0" applyNumberFormat="1" applyFont="1" applyAlignment="1"/>
    <xf numFmtId="2" fontId="14" fillId="0" borderId="0" xfId="0" applyNumberFormat="1" applyFont="1" applyAlignment="1">
      <alignment horizont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15" fillId="0" borderId="0" xfId="0" applyNumberFormat="1" applyFont="1" applyAlignment="1"/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/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18" fillId="0" borderId="0" xfId="0" applyFont="1"/>
    <xf numFmtId="0" fontId="6" fillId="0" borderId="0" xfId="0" applyNumberFormat="1" applyFont="1" applyAlignment="1"/>
    <xf numFmtId="2" fontId="6" fillId="0" borderId="0" xfId="0" applyNumberFormat="1" applyFont="1" applyAlignment="1"/>
    <xf numFmtId="0" fontId="6" fillId="0" borderId="0" xfId="0" applyNumberFormat="1" applyFont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0" fontId="6" fillId="0" borderId="38" xfId="0" applyFont="1" applyFill="1" applyBorder="1" applyAlignment="1">
      <alignment horizontal="center"/>
    </xf>
    <xf numFmtId="164" fontId="6" fillId="0" borderId="38" xfId="0" applyNumberFormat="1" applyFont="1" applyFill="1" applyBorder="1"/>
    <xf numFmtId="0" fontId="14" fillId="0" borderId="4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left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4" fillId="2" borderId="38" xfId="0" applyNumberFormat="1" applyFont="1" applyFill="1" applyBorder="1" applyAlignment="1" applyProtection="1">
      <alignment horizontal="center" vertical="center"/>
    </xf>
    <xf numFmtId="0" fontId="14" fillId="0" borderId="49" xfId="0" applyFont="1" applyBorder="1" applyAlignment="1">
      <alignment horizontal="left" vertical="center"/>
    </xf>
    <xf numFmtId="0" fontId="4" fillId="2" borderId="38" xfId="0" applyNumberFormat="1" applyFont="1" applyFill="1" applyBorder="1" applyAlignment="1" applyProtection="1">
      <alignment horizontal="center" vertical="center"/>
    </xf>
    <xf numFmtId="0" fontId="13" fillId="2" borderId="38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8" xfId="1" applyNumberFormat="1" applyFont="1" applyFill="1" applyBorder="1" applyAlignment="1">
      <alignment horizontal="center" vertical="center"/>
    </xf>
    <xf numFmtId="2" fontId="4" fillId="0" borderId="38" xfId="1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Alignment="1"/>
    <xf numFmtId="49" fontId="6" fillId="0" borderId="0" xfId="0" applyNumberFormat="1" applyFont="1" applyAlignment="1"/>
    <xf numFmtId="0" fontId="6" fillId="0" borderId="1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3" xfId="0" applyNumberFormat="1" applyFont="1" applyFill="1" applyBorder="1" applyAlignment="1">
      <alignment horizontal="center" vertical="center"/>
    </xf>
    <xf numFmtId="0" fontId="14" fillId="0" borderId="6" xfId="0" applyFont="1" applyFill="1" applyBorder="1"/>
    <xf numFmtId="0" fontId="1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/>
    <xf numFmtId="0" fontId="6" fillId="0" borderId="7" xfId="0" applyFont="1" applyFill="1" applyBorder="1" applyAlignment="1">
      <alignment horizontal="left" vertical="center"/>
    </xf>
    <xf numFmtId="2" fontId="3" fillId="0" borderId="2" xfId="1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16" xfId="1" applyNumberFormat="1" applyFont="1" applyFill="1" applyBorder="1" applyAlignment="1">
      <alignment horizontal="center" vertical="center"/>
    </xf>
    <xf numFmtId="2" fontId="3" fillId="0" borderId="16" xfId="1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0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 textRotation="90" wrapText="1"/>
    </xf>
    <xf numFmtId="49" fontId="5" fillId="0" borderId="16" xfId="0" applyNumberFormat="1" applyFont="1" applyFill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 applyProtection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Fill="1" applyBorder="1" applyAlignment="1">
      <alignment horizontal="center" vertical="center" textRotation="90" wrapText="1"/>
    </xf>
    <xf numFmtId="0" fontId="5" fillId="0" borderId="17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textRotation="90"/>
    </xf>
    <xf numFmtId="0" fontId="9" fillId="0" borderId="45" xfId="0" applyFont="1" applyFill="1" applyBorder="1" applyAlignment="1">
      <alignment horizontal="center" vertical="center"/>
    </xf>
    <xf numFmtId="0" fontId="10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/>
    <xf numFmtId="0" fontId="3" fillId="0" borderId="3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15" xfId="0" applyFont="1" applyFill="1" applyBorder="1" applyAlignment="1"/>
    <xf numFmtId="0" fontId="6" fillId="0" borderId="1" xfId="0" applyFont="1" applyFill="1" applyBorder="1" applyAlignment="1"/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/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 textRotation="90"/>
    </xf>
    <xf numFmtId="0" fontId="4" fillId="0" borderId="46" xfId="0" applyNumberFormat="1" applyFont="1" applyBorder="1" applyAlignment="1">
      <alignment horizontal="center" vertical="center" textRotation="90"/>
    </xf>
    <xf numFmtId="0" fontId="4" fillId="0" borderId="60" xfId="0" applyNumberFormat="1" applyFont="1" applyBorder="1" applyAlignment="1">
      <alignment horizontal="center" vertical="center" textRotation="90"/>
    </xf>
    <xf numFmtId="0" fontId="4" fillId="0" borderId="37" xfId="0" applyNumberFormat="1" applyFont="1" applyBorder="1" applyAlignment="1">
      <alignment horizontal="center" vertical="center" textRotation="90" wrapText="1"/>
    </xf>
    <xf numFmtId="0" fontId="4" fillId="0" borderId="46" xfId="0" applyNumberFormat="1" applyFont="1" applyBorder="1" applyAlignment="1">
      <alignment horizontal="center" vertical="center" textRotation="90" wrapText="1"/>
    </xf>
    <xf numFmtId="0" fontId="4" fillId="0" borderId="60" xfId="0" applyNumberFormat="1" applyFont="1" applyBorder="1" applyAlignment="1">
      <alignment horizontal="center" vertical="center" textRotation="90" wrapText="1"/>
    </xf>
    <xf numFmtId="49" fontId="4" fillId="0" borderId="37" xfId="0" applyNumberFormat="1" applyFont="1" applyBorder="1" applyAlignment="1">
      <alignment horizontal="center" vertical="center" textRotation="90"/>
    </xf>
    <xf numFmtId="49" fontId="4" fillId="0" borderId="46" xfId="0" applyNumberFormat="1" applyFont="1" applyBorder="1" applyAlignment="1">
      <alignment horizontal="center" vertical="center" textRotation="90"/>
    </xf>
    <xf numFmtId="49" fontId="4" fillId="0" borderId="60" xfId="0" applyNumberFormat="1" applyFont="1" applyBorder="1" applyAlignment="1">
      <alignment horizontal="center" vertical="center" textRotation="90"/>
    </xf>
    <xf numFmtId="0" fontId="13" fillId="3" borderId="3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2" fillId="0" borderId="35" xfId="0" applyFont="1" applyBorder="1" applyAlignment="1"/>
    <xf numFmtId="0" fontId="14" fillId="0" borderId="0" xfId="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4" fillId="0" borderId="37" xfId="0" applyNumberFormat="1" applyFont="1" applyBorder="1" applyAlignment="1">
      <alignment horizontal="center" vertical="center" textRotation="90"/>
    </xf>
    <xf numFmtId="0" fontId="14" fillId="0" borderId="46" xfId="0" applyNumberFormat="1" applyFont="1" applyBorder="1" applyAlignment="1">
      <alignment horizontal="center" vertical="center" textRotation="90"/>
    </xf>
    <xf numFmtId="0" fontId="14" fillId="0" borderId="60" xfId="0" applyNumberFormat="1" applyFont="1" applyBorder="1" applyAlignment="1">
      <alignment horizontal="center" vertical="center" textRotation="90"/>
    </xf>
    <xf numFmtId="2" fontId="14" fillId="0" borderId="37" xfId="0" applyNumberFormat="1" applyFont="1" applyFill="1" applyBorder="1" applyAlignment="1" applyProtection="1">
      <alignment horizontal="center" vertical="center" textRotation="90"/>
    </xf>
    <xf numFmtId="2" fontId="14" fillId="0" borderId="46" xfId="0" applyNumberFormat="1" applyFont="1" applyFill="1" applyBorder="1" applyAlignment="1" applyProtection="1">
      <alignment horizontal="center" vertical="center" textRotation="90"/>
    </xf>
    <xf numFmtId="2" fontId="14" fillId="0" borderId="60" xfId="0" applyNumberFormat="1" applyFont="1" applyFill="1" applyBorder="1" applyAlignment="1" applyProtection="1">
      <alignment horizontal="center" vertical="center" textRotation="90"/>
    </xf>
    <xf numFmtId="0" fontId="5" fillId="0" borderId="0" xfId="0" applyFont="1" applyAlignment="1"/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textRotation="90"/>
    </xf>
    <xf numFmtId="0" fontId="4" fillId="0" borderId="46" xfId="0" applyNumberFormat="1" applyFont="1" applyFill="1" applyBorder="1" applyAlignment="1">
      <alignment horizontal="center" vertical="center" textRotation="90"/>
    </xf>
    <xf numFmtId="0" fontId="4" fillId="0" borderId="60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" fillId="0" borderId="34" xfId="0" applyFont="1" applyFill="1" applyBorder="1" applyAlignment="1"/>
    <xf numFmtId="0" fontId="12" fillId="0" borderId="0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/>
    <xf numFmtId="0" fontId="5" fillId="0" borderId="45" xfId="0" applyFont="1" applyBorder="1" applyAlignme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_д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topLeftCell="A70" zoomScale="80" zoomScaleNormal="80" workbookViewId="0">
      <selection activeCell="W87" sqref="W87"/>
    </sheetView>
  </sheetViews>
  <sheetFormatPr defaultColWidth="9.140625" defaultRowHeight="18.75"/>
  <cols>
    <col min="1" max="2" width="8.7109375" style="10" customWidth="1"/>
    <col min="3" max="3" width="11.42578125" style="10" customWidth="1"/>
    <col min="4" max="4" width="10.7109375" style="10" customWidth="1"/>
    <col min="5" max="5" width="8.7109375" style="9" customWidth="1"/>
    <col min="6" max="6" width="8.7109375" style="11" customWidth="1"/>
    <col min="7" max="7" width="25.7109375" style="10" customWidth="1"/>
    <col min="8" max="10" width="8.7109375" style="10" customWidth="1"/>
    <col min="11" max="12" width="8.7109375" style="42" customWidth="1"/>
    <col min="13" max="13" width="8.7109375" style="10" customWidth="1"/>
    <col min="14" max="14" width="8.7109375" style="42" customWidth="1"/>
    <col min="15" max="15" width="10.7109375" style="71" customWidth="1"/>
    <col min="16" max="17" width="8.7109375" style="12" customWidth="1"/>
    <col min="18" max="18" width="15.42578125" style="12" customWidth="1"/>
    <col min="19" max="19" width="10" style="10" bestFit="1" customWidth="1"/>
    <col min="20" max="16384" width="9.140625" style="10"/>
  </cols>
  <sheetData>
    <row r="1" spans="1:19">
      <c r="A1" s="289" t="s">
        <v>178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9">
      <c r="A2" s="328" t="s">
        <v>142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9">
      <c r="A3" s="328" t="s">
        <v>143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9" ht="21">
      <c r="A4" s="22"/>
      <c r="B4" s="23"/>
      <c r="C4" s="23"/>
      <c r="D4" s="23"/>
      <c r="E4" s="23"/>
      <c r="F4" s="23"/>
      <c r="G4" s="23"/>
      <c r="H4" s="23"/>
      <c r="I4" s="23"/>
      <c r="J4" s="23"/>
      <c r="K4" s="39"/>
      <c r="L4" s="39"/>
      <c r="M4" s="23"/>
      <c r="N4" s="39"/>
      <c r="O4" s="66"/>
      <c r="P4" s="23"/>
      <c r="Q4" s="23"/>
      <c r="R4" s="23"/>
    </row>
    <row r="5" spans="1:19" ht="20.25">
      <c r="A5" s="331" t="s">
        <v>180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</row>
    <row r="6" spans="1:19" ht="20.25">
      <c r="A6" s="331" t="s">
        <v>19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ht="20.25">
      <c r="A7" s="330" t="s">
        <v>72</v>
      </c>
      <c r="B7" s="328"/>
      <c r="C7" s="328"/>
      <c r="D7" s="328"/>
      <c r="E7" s="21"/>
      <c r="F7" s="21"/>
      <c r="G7" s="330" t="s">
        <v>21</v>
      </c>
      <c r="H7" s="330"/>
      <c r="I7" s="330"/>
      <c r="J7" s="330"/>
      <c r="K7" s="330"/>
      <c r="L7" s="330"/>
      <c r="M7" s="21"/>
      <c r="N7" s="40"/>
      <c r="O7" s="330" t="s">
        <v>22</v>
      </c>
      <c r="P7" s="330"/>
      <c r="Q7" s="330"/>
      <c r="R7" s="330"/>
    </row>
    <row r="8" spans="1:19" s="1" customFormat="1" ht="45" customHeight="1" thickBot="1">
      <c r="A8" s="332"/>
      <c r="B8" s="332"/>
      <c r="C8" s="332"/>
      <c r="D8" s="332"/>
      <c r="E8" s="333" t="s">
        <v>39</v>
      </c>
      <c r="F8" s="333"/>
      <c r="G8" s="333"/>
      <c r="H8" s="335"/>
      <c r="I8" s="335"/>
      <c r="J8" s="335"/>
      <c r="K8" s="333" t="s">
        <v>20</v>
      </c>
      <c r="L8" s="333"/>
      <c r="M8" s="333"/>
      <c r="N8" s="333"/>
      <c r="O8" s="332"/>
      <c r="P8" s="332"/>
      <c r="Q8" s="332"/>
      <c r="R8" s="332"/>
    </row>
    <row r="9" spans="1:19" s="1" customFormat="1" ht="15" customHeight="1">
      <c r="A9" s="313" t="s">
        <v>12</v>
      </c>
      <c r="B9" s="314"/>
      <c r="C9" s="315"/>
      <c r="D9" s="325" t="s">
        <v>2</v>
      </c>
      <c r="E9" s="341" t="s">
        <v>3</v>
      </c>
      <c r="F9" s="360" t="s">
        <v>6</v>
      </c>
      <c r="G9" s="357" t="s">
        <v>11</v>
      </c>
      <c r="H9" s="342" t="s">
        <v>10</v>
      </c>
      <c r="I9" s="360" t="s">
        <v>5</v>
      </c>
      <c r="J9" s="345" t="s">
        <v>0</v>
      </c>
      <c r="K9" s="346"/>
      <c r="L9" s="354" t="s">
        <v>7</v>
      </c>
      <c r="M9" s="325" t="s">
        <v>4</v>
      </c>
      <c r="N9" s="354" t="s">
        <v>8</v>
      </c>
      <c r="O9" s="302" t="s">
        <v>9</v>
      </c>
      <c r="P9" s="320" t="s">
        <v>13</v>
      </c>
      <c r="Q9" s="314"/>
      <c r="R9" s="321"/>
    </row>
    <row r="10" spans="1:19" s="1" customFormat="1" ht="15" customHeight="1">
      <c r="A10" s="316"/>
      <c r="B10" s="317"/>
      <c r="C10" s="308"/>
      <c r="D10" s="326"/>
      <c r="E10" s="326"/>
      <c r="F10" s="343"/>
      <c r="G10" s="358"/>
      <c r="H10" s="343"/>
      <c r="I10" s="343"/>
      <c r="J10" s="305" t="s">
        <v>1</v>
      </c>
      <c r="K10" s="306"/>
      <c r="L10" s="355"/>
      <c r="M10" s="326"/>
      <c r="N10" s="355"/>
      <c r="O10" s="303"/>
      <c r="P10" s="307"/>
      <c r="Q10" s="317"/>
      <c r="R10" s="322"/>
    </row>
    <row r="11" spans="1:19" s="1" customFormat="1" ht="15" customHeight="1">
      <c r="A11" s="316"/>
      <c r="B11" s="317"/>
      <c r="C11" s="308"/>
      <c r="D11" s="326"/>
      <c r="E11" s="326"/>
      <c r="F11" s="343"/>
      <c r="G11" s="358"/>
      <c r="H11" s="343"/>
      <c r="I11" s="343"/>
      <c r="J11" s="307"/>
      <c r="K11" s="308"/>
      <c r="L11" s="355"/>
      <c r="M11" s="326"/>
      <c r="N11" s="355"/>
      <c r="O11" s="303"/>
      <c r="P11" s="307"/>
      <c r="Q11" s="317"/>
      <c r="R11" s="322"/>
    </row>
    <row r="12" spans="1:19" s="1" customFormat="1" ht="15" customHeight="1">
      <c r="A12" s="316"/>
      <c r="B12" s="317"/>
      <c r="C12" s="308"/>
      <c r="D12" s="326"/>
      <c r="E12" s="326"/>
      <c r="F12" s="343"/>
      <c r="G12" s="358"/>
      <c r="H12" s="343"/>
      <c r="I12" s="343"/>
      <c r="J12" s="307"/>
      <c r="K12" s="308"/>
      <c r="L12" s="355"/>
      <c r="M12" s="326"/>
      <c r="N12" s="355"/>
      <c r="O12" s="303"/>
      <c r="P12" s="307"/>
      <c r="Q12" s="317"/>
      <c r="R12" s="322"/>
    </row>
    <row r="13" spans="1:19" s="1" customFormat="1" ht="15.75" customHeight="1">
      <c r="A13" s="316"/>
      <c r="B13" s="317"/>
      <c r="C13" s="308"/>
      <c r="D13" s="326"/>
      <c r="E13" s="326"/>
      <c r="F13" s="343"/>
      <c r="G13" s="358"/>
      <c r="H13" s="343"/>
      <c r="I13" s="343"/>
      <c r="J13" s="307"/>
      <c r="K13" s="308"/>
      <c r="L13" s="355"/>
      <c r="M13" s="326"/>
      <c r="N13" s="355"/>
      <c r="O13" s="303"/>
      <c r="P13" s="307"/>
      <c r="Q13" s="317"/>
      <c r="R13" s="322"/>
    </row>
    <row r="14" spans="1:19" s="8" customFormat="1" ht="19.5" thickBot="1">
      <c r="A14" s="318"/>
      <c r="B14" s="319"/>
      <c r="C14" s="310"/>
      <c r="D14" s="327"/>
      <c r="E14" s="327"/>
      <c r="F14" s="344"/>
      <c r="G14" s="359"/>
      <c r="H14" s="344"/>
      <c r="I14" s="344"/>
      <c r="J14" s="309"/>
      <c r="K14" s="310"/>
      <c r="L14" s="356"/>
      <c r="M14" s="327"/>
      <c r="N14" s="356"/>
      <c r="O14" s="304"/>
      <c r="P14" s="309"/>
      <c r="Q14" s="319"/>
      <c r="R14" s="323"/>
    </row>
    <row r="15" spans="1:19" s="8" customFormat="1" ht="19.5" thickBot="1">
      <c r="A15" s="272" t="s">
        <v>58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361"/>
      <c r="S15" s="2"/>
    </row>
    <row r="16" spans="1:19" s="8" customFormat="1">
      <c r="A16" s="324" t="s">
        <v>94</v>
      </c>
      <c r="B16" s="270"/>
      <c r="C16" s="270"/>
      <c r="D16" s="127">
        <v>2005</v>
      </c>
      <c r="E16" s="128">
        <v>44.5</v>
      </c>
      <c r="F16" s="129" t="s">
        <v>78</v>
      </c>
      <c r="G16" s="129" t="s">
        <v>83</v>
      </c>
      <c r="H16" s="127">
        <v>12</v>
      </c>
      <c r="I16" s="479">
        <v>90</v>
      </c>
      <c r="J16" s="58">
        <v>181</v>
      </c>
      <c r="K16" s="58">
        <f>J16/2</f>
        <v>90.5</v>
      </c>
      <c r="L16" s="58">
        <f>I16+K16</f>
        <v>180.5</v>
      </c>
      <c r="M16" s="163" t="s">
        <v>138</v>
      </c>
      <c r="N16" s="58">
        <f>0.3*L16</f>
        <v>54.15</v>
      </c>
      <c r="O16" s="143" t="s">
        <v>174</v>
      </c>
      <c r="P16" s="269" t="s">
        <v>84</v>
      </c>
      <c r="Q16" s="270"/>
      <c r="R16" s="271"/>
      <c r="S16" s="2"/>
    </row>
    <row r="17" spans="1:19" s="8" customFormat="1">
      <c r="A17" s="300" t="s">
        <v>95</v>
      </c>
      <c r="B17" s="301"/>
      <c r="C17" s="301"/>
      <c r="D17" s="5">
        <v>2003</v>
      </c>
      <c r="E17" s="4">
        <v>45.5</v>
      </c>
      <c r="F17" s="148" t="s">
        <v>78</v>
      </c>
      <c r="G17" s="148" t="s">
        <v>91</v>
      </c>
      <c r="H17" s="5">
        <v>8</v>
      </c>
      <c r="I17" s="6">
        <v>77</v>
      </c>
      <c r="J17" s="6">
        <v>99</v>
      </c>
      <c r="K17" s="58">
        <f>J17/2</f>
        <v>49.5</v>
      </c>
      <c r="L17" s="58">
        <f>I17+K17</f>
        <v>126.5</v>
      </c>
      <c r="M17" s="51">
        <v>7</v>
      </c>
      <c r="N17" s="58">
        <f>0.15*L17</f>
        <v>18.974999999999998</v>
      </c>
      <c r="O17" s="67" t="s">
        <v>176</v>
      </c>
      <c r="P17" s="301" t="s">
        <v>92</v>
      </c>
      <c r="Q17" s="311"/>
      <c r="R17" s="312"/>
      <c r="S17" s="2"/>
    </row>
    <row r="18" spans="1:19" s="8" customFormat="1">
      <c r="A18" s="300" t="s">
        <v>98</v>
      </c>
      <c r="B18" s="301"/>
      <c r="C18" s="301"/>
      <c r="D18" s="5">
        <v>2005</v>
      </c>
      <c r="E18" s="4">
        <v>44.5</v>
      </c>
      <c r="F18" s="148" t="s">
        <v>78</v>
      </c>
      <c r="G18" s="148" t="s">
        <v>50</v>
      </c>
      <c r="H18" s="5">
        <v>8</v>
      </c>
      <c r="I18" s="130">
        <v>125</v>
      </c>
      <c r="J18" s="6">
        <v>232</v>
      </c>
      <c r="K18" s="58">
        <f>J18/2</f>
        <v>116</v>
      </c>
      <c r="L18" s="58">
        <f>I18+K18</f>
        <v>241</v>
      </c>
      <c r="M18" s="51" t="s">
        <v>140</v>
      </c>
      <c r="N18" s="58">
        <f>0.15*L18</f>
        <v>36.15</v>
      </c>
      <c r="O18" s="67" t="s">
        <v>176</v>
      </c>
      <c r="P18" s="301" t="s">
        <v>99</v>
      </c>
      <c r="Q18" s="311"/>
      <c r="R18" s="312"/>
      <c r="S18" s="2"/>
    </row>
    <row r="19" spans="1:19" s="8" customFormat="1">
      <c r="A19" s="300" t="s">
        <v>100</v>
      </c>
      <c r="B19" s="301"/>
      <c r="C19" s="301"/>
      <c r="D19" s="5">
        <v>2005</v>
      </c>
      <c r="E19" s="4">
        <v>33.5</v>
      </c>
      <c r="F19" s="148" t="s">
        <v>78</v>
      </c>
      <c r="G19" s="148" t="s">
        <v>50</v>
      </c>
      <c r="H19" s="5">
        <v>6</v>
      </c>
      <c r="I19" s="6">
        <v>109</v>
      </c>
      <c r="J19" s="6">
        <v>208</v>
      </c>
      <c r="K19" s="58">
        <f t="shared" ref="K19:K30" si="0">J19/2</f>
        <v>104</v>
      </c>
      <c r="L19" s="58">
        <f t="shared" ref="L19:L30" si="1">I19+K19</f>
        <v>213</v>
      </c>
      <c r="M19" s="51">
        <v>6</v>
      </c>
      <c r="N19" s="58">
        <f>0.1*L19</f>
        <v>21.3</v>
      </c>
      <c r="O19" s="67" t="s">
        <v>166</v>
      </c>
      <c r="P19" s="269" t="s">
        <v>99</v>
      </c>
      <c r="Q19" s="270"/>
      <c r="R19" s="271"/>
      <c r="S19" s="2"/>
    </row>
    <row r="20" spans="1:19" s="8" customFormat="1">
      <c r="A20" s="300" t="s">
        <v>115</v>
      </c>
      <c r="B20" s="301"/>
      <c r="C20" s="301"/>
      <c r="D20" s="5">
        <v>2006</v>
      </c>
      <c r="E20" s="4">
        <v>29.45</v>
      </c>
      <c r="F20" s="148" t="s">
        <v>78</v>
      </c>
      <c r="G20" s="148" t="s">
        <v>14</v>
      </c>
      <c r="H20" s="5">
        <v>4</v>
      </c>
      <c r="I20" s="130">
        <v>33</v>
      </c>
      <c r="J20" s="6">
        <v>113</v>
      </c>
      <c r="K20" s="58">
        <f t="shared" si="0"/>
        <v>56.5</v>
      </c>
      <c r="L20" s="58">
        <f t="shared" si="1"/>
        <v>89.5</v>
      </c>
      <c r="M20" s="51">
        <v>14</v>
      </c>
      <c r="N20" s="58">
        <f>0.075*L20</f>
        <v>6.7124999999999995</v>
      </c>
      <c r="O20" s="67" t="s">
        <v>166</v>
      </c>
      <c r="P20" s="269" t="s">
        <v>116</v>
      </c>
      <c r="Q20" s="270"/>
      <c r="R20" s="271"/>
      <c r="S20" s="2"/>
    </row>
    <row r="21" spans="1:19" s="8" customFormat="1">
      <c r="A21" s="295" t="s">
        <v>117</v>
      </c>
      <c r="B21" s="287"/>
      <c r="C21" s="296"/>
      <c r="D21" s="59">
        <v>2002</v>
      </c>
      <c r="E21" s="60">
        <v>32.25</v>
      </c>
      <c r="F21" s="268" t="s">
        <v>78</v>
      </c>
      <c r="G21" s="268" t="s">
        <v>14</v>
      </c>
      <c r="H21" s="59">
        <v>8</v>
      </c>
      <c r="I21" s="130">
        <v>112</v>
      </c>
      <c r="J21" s="61">
        <v>215</v>
      </c>
      <c r="K21" s="58">
        <f t="shared" si="0"/>
        <v>107.5</v>
      </c>
      <c r="L21" s="58">
        <f t="shared" si="1"/>
        <v>219.5</v>
      </c>
      <c r="M21" s="109">
        <v>5</v>
      </c>
      <c r="N21" s="58">
        <f>0.15*L21</f>
        <v>32.924999999999997</v>
      </c>
      <c r="O21" s="67" t="s">
        <v>176</v>
      </c>
      <c r="P21" s="286" t="s">
        <v>116</v>
      </c>
      <c r="Q21" s="287"/>
      <c r="R21" s="288"/>
      <c r="S21" s="2"/>
    </row>
    <row r="22" spans="1:19" s="8" customFormat="1">
      <c r="A22" s="283" t="s">
        <v>118</v>
      </c>
      <c r="B22" s="284"/>
      <c r="C22" s="285"/>
      <c r="D22" s="59">
        <v>2003</v>
      </c>
      <c r="E22" s="60">
        <v>47.1</v>
      </c>
      <c r="F22" s="268" t="s">
        <v>78</v>
      </c>
      <c r="G22" s="268" t="s">
        <v>14</v>
      </c>
      <c r="H22" s="59">
        <v>6</v>
      </c>
      <c r="I22" s="130">
        <v>65</v>
      </c>
      <c r="J22" s="61">
        <v>139</v>
      </c>
      <c r="K22" s="58">
        <f t="shared" si="0"/>
        <v>69.5</v>
      </c>
      <c r="L22" s="58">
        <f t="shared" si="1"/>
        <v>134.5</v>
      </c>
      <c r="M22" s="109">
        <v>10</v>
      </c>
      <c r="N22" s="58">
        <f>0.1*L22</f>
        <v>13.450000000000001</v>
      </c>
      <c r="O22" s="68" t="s">
        <v>166</v>
      </c>
      <c r="P22" s="387" t="s">
        <v>116</v>
      </c>
      <c r="Q22" s="388"/>
      <c r="R22" s="389"/>
      <c r="S22" s="2"/>
    </row>
    <row r="23" spans="1:19">
      <c r="A23" s="293" t="s">
        <v>119</v>
      </c>
      <c r="B23" s="291"/>
      <c r="C23" s="292"/>
      <c r="D23" s="130">
        <v>2002</v>
      </c>
      <c r="E23" s="131">
        <v>45.05</v>
      </c>
      <c r="F23" s="56" t="s">
        <v>78</v>
      </c>
      <c r="G23" s="56" t="s">
        <v>14</v>
      </c>
      <c r="H23" s="56">
        <v>8</v>
      </c>
      <c r="I23" s="130">
        <v>130</v>
      </c>
      <c r="J23" s="130">
        <v>209</v>
      </c>
      <c r="K23" s="58">
        <f t="shared" si="0"/>
        <v>104.5</v>
      </c>
      <c r="L23" s="58">
        <f t="shared" si="1"/>
        <v>234.5</v>
      </c>
      <c r="M23" s="159">
        <v>4</v>
      </c>
      <c r="N23" s="58">
        <f>0.15*L23</f>
        <v>35.174999999999997</v>
      </c>
      <c r="O23" s="67" t="s">
        <v>176</v>
      </c>
      <c r="P23" s="293" t="s">
        <v>116</v>
      </c>
      <c r="Q23" s="291"/>
      <c r="R23" s="294"/>
      <c r="S23" s="2"/>
    </row>
    <row r="24" spans="1:19">
      <c r="A24" s="291" t="s">
        <v>120</v>
      </c>
      <c r="B24" s="291"/>
      <c r="C24" s="292"/>
      <c r="D24" s="132">
        <v>2005</v>
      </c>
      <c r="E24" s="133">
        <v>43.5</v>
      </c>
      <c r="F24" s="72" t="s">
        <v>78</v>
      </c>
      <c r="G24" s="72" t="s">
        <v>14</v>
      </c>
      <c r="H24" s="72">
        <v>8</v>
      </c>
      <c r="I24" s="130">
        <v>50</v>
      </c>
      <c r="J24" s="132">
        <v>116</v>
      </c>
      <c r="K24" s="58">
        <f t="shared" si="0"/>
        <v>58</v>
      </c>
      <c r="L24" s="58">
        <f t="shared" si="1"/>
        <v>108</v>
      </c>
      <c r="M24" s="164">
        <v>8</v>
      </c>
      <c r="N24" s="58">
        <f>0.15*L24</f>
        <v>16.2</v>
      </c>
      <c r="O24" s="67" t="s">
        <v>176</v>
      </c>
      <c r="P24" s="293" t="s">
        <v>116</v>
      </c>
      <c r="Q24" s="291"/>
      <c r="R24" s="294"/>
      <c r="S24" s="2"/>
    </row>
    <row r="25" spans="1:19">
      <c r="A25" s="295" t="s">
        <v>121</v>
      </c>
      <c r="B25" s="287"/>
      <c r="C25" s="296"/>
      <c r="D25" s="59">
        <v>2007</v>
      </c>
      <c r="E25" s="60">
        <v>47.5</v>
      </c>
      <c r="F25" s="268" t="s">
        <v>78</v>
      </c>
      <c r="G25" s="268" t="s">
        <v>14</v>
      </c>
      <c r="H25" s="59">
        <v>4</v>
      </c>
      <c r="I25" s="130">
        <v>100</v>
      </c>
      <c r="J25" s="61">
        <v>200</v>
      </c>
      <c r="K25" s="58">
        <f t="shared" si="0"/>
        <v>100</v>
      </c>
      <c r="L25" s="58">
        <f t="shared" si="1"/>
        <v>200</v>
      </c>
      <c r="M25" s="109">
        <v>9</v>
      </c>
      <c r="N25" s="58">
        <f>0.075*L25</f>
        <v>15</v>
      </c>
      <c r="O25" s="68" t="s">
        <v>166</v>
      </c>
      <c r="P25" s="286" t="s">
        <v>116</v>
      </c>
      <c r="Q25" s="287"/>
      <c r="R25" s="288"/>
      <c r="S25" s="2"/>
    </row>
    <row r="26" spans="1:19">
      <c r="A26" s="295" t="s">
        <v>122</v>
      </c>
      <c r="B26" s="287"/>
      <c r="C26" s="296"/>
      <c r="D26" s="59">
        <v>2003</v>
      </c>
      <c r="E26" s="60">
        <v>42.16</v>
      </c>
      <c r="F26" s="268" t="s">
        <v>78</v>
      </c>
      <c r="G26" s="268" t="s">
        <v>14</v>
      </c>
      <c r="H26" s="59">
        <v>6</v>
      </c>
      <c r="I26" s="130">
        <v>36</v>
      </c>
      <c r="J26" s="61">
        <v>162</v>
      </c>
      <c r="K26" s="58">
        <f t="shared" si="0"/>
        <v>81</v>
      </c>
      <c r="L26" s="58">
        <f t="shared" si="1"/>
        <v>117</v>
      </c>
      <c r="M26" s="109">
        <v>11</v>
      </c>
      <c r="N26" s="58">
        <f>0.1*L26</f>
        <v>11.700000000000001</v>
      </c>
      <c r="O26" s="68" t="s">
        <v>166</v>
      </c>
      <c r="P26" s="286" t="s">
        <v>116</v>
      </c>
      <c r="Q26" s="287"/>
      <c r="R26" s="288"/>
      <c r="S26" s="2"/>
    </row>
    <row r="27" spans="1:19">
      <c r="A27" s="295" t="s">
        <v>123</v>
      </c>
      <c r="B27" s="287"/>
      <c r="C27" s="296"/>
      <c r="D27" s="59">
        <v>2002</v>
      </c>
      <c r="E27" s="60">
        <v>47.45</v>
      </c>
      <c r="F27" s="268" t="s">
        <v>78</v>
      </c>
      <c r="G27" s="268" t="s">
        <v>14</v>
      </c>
      <c r="H27" s="59">
        <v>8</v>
      </c>
      <c r="I27" s="130">
        <v>150</v>
      </c>
      <c r="J27" s="61">
        <v>233</v>
      </c>
      <c r="K27" s="58">
        <f t="shared" si="0"/>
        <v>116.5</v>
      </c>
      <c r="L27" s="58">
        <f t="shared" si="1"/>
        <v>266.5</v>
      </c>
      <c r="M27" s="109" t="s">
        <v>139</v>
      </c>
      <c r="N27" s="58">
        <f>0.15*L27</f>
        <v>39.975000000000001</v>
      </c>
      <c r="O27" s="67" t="s">
        <v>176</v>
      </c>
      <c r="P27" s="286" t="s">
        <v>109</v>
      </c>
      <c r="Q27" s="287"/>
      <c r="R27" s="288"/>
      <c r="S27" s="2"/>
    </row>
    <row r="28" spans="1:19">
      <c r="A28" s="295" t="s">
        <v>126</v>
      </c>
      <c r="B28" s="287"/>
      <c r="C28" s="296"/>
      <c r="D28" s="59">
        <v>2007</v>
      </c>
      <c r="E28" s="60">
        <v>31.5</v>
      </c>
      <c r="F28" s="268" t="s">
        <v>78</v>
      </c>
      <c r="G28" s="268" t="s">
        <v>14</v>
      </c>
      <c r="H28" s="59">
        <v>4</v>
      </c>
      <c r="I28" s="130">
        <v>20</v>
      </c>
      <c r="J28" s="61">
        <v>31</v>
      </c>
      <c r="K28" s="58">
        <f t="shared" si="0"/>
        <v>15.5</v>
      </c>
      <c r="L28" s="58">
        <f t="shared" si="1"/>
        <v>35.5</v>
      </c>
      <c r="M28" s="109">
        <v>15</v>
      </c>
      <c r="N28" s="58">
        <f>0.075*L28</f>
        <v>2.6625000000000001</v>
      </c>
      <c r="O28" s="68" t="s">
        <v>166</v>
      </c>
      <c r="P28" s="286" t="s">
        <v>116</v>
      </c>
      <c r="Q28" s="287"/>
      <c r="R28" s="288"/>
      <c r="S28" s="2"/>
    </row>
    <row r="29" spans="1:19">
      <c r="A29" s="295" t="s">
        <v>127</v>
      </c>
      <c r="B29" s="287"/>
      <c r="C29" s="296"/>
      <c r="D29" s="59">
        <v>2002</v>
      </c>
      <c r="E29" s="60">
        <v>30.7</v>
      </c>
      <c r="F29" s="268" t="s">
        <v>78</v>
      </c>
      <c r="G29" s="268" t="s">
        <v>14</v>
      </c>
      <c r="H29" s="59">
        <v>4</v>
      </c>
      <c r="I29" s="130">
        <v>33</v>
      </c>
      <c r="J29" s="61">
        <v>149</v>
      </c>
      <c r="K29" s="58">
        <f t="shared" si="0"/>
        <v>74.5</v>
      </c>
      <c r="L29" s="58">
        <f t="shared" si="1"/>
        <v>107.5</v>
      </c>
      <c r="M29" s="109">
        <v>13</v>
      </c>
      <c r="N29" s="58">
        <f>0.075*L29</f>
        <v>8.0625</v>
      </c>
      <c r="O29" s="68" t="s">
        <v>166</v>
      </c>
      <c r="P29" s="286" t="s">
        <v>116</v>
      </c>
      <c r="Q29" s="287"/>
      <c r="R29" s="288"/>
      <c r="S29" s="2"/>
    </row>
    <row r="30" spans="1:19" ht="19.5" thickBot="1">
      <c r="A30" s="297" t="s">
        <v>135</v>
      </c>
      <c r="B30" s="298"/>
      <c r="C30" s="299"/>
      <c r="D30" s="59">
        <v>2004</v>
      </c>
      <c r="E30" s="60">
        <v>36.6</v>
      </c>
      <c r="F30" s="268" t="s">
        <v>78</v>
      </c>
      <c r="G30" s="268" t="s">
        <v>50</v>
      </c>
      <c r="H30" s="59">
        <v>4</v>
      </c>
      <c r="I30" s="480">
        <v>80</v>
      </c>
      <c r="J30" s="61">
        <v>130</v>
      </c>
      <c r="K30" s="15">
        <f t="shared" si="0"/>
        <v>65</v>
      </c>
      <c r="L30" s="15">
        <f t="shared" si="1"/>
        <v>145</v>
      </c>
      <c r="M30" s="167">
        <v>12</v>
      </c>
      <c r="N30" s="58">
        <f>0.075*L30</f>
        <v>10.875</v>
      </c>
      <c r="O30" s="68" t="s">
        <v>166</v>
      </c>
      <c r="P30" s="286" t="s">
        <v>99</v>
      </c>
      <c r="Q30" s="287"/>
      <c r="R30" s="288"/>
      <c r="S30" s="2"/>
    </row>
    <row r="31" spans="1:19" s="8" customFormat="1" ht="19.5" thickBot="1">
      <c r="A31" s="272" t="s">
        <v>59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4"/>
      <c r="L31" s="274"/>
      <c r="M31" s="274"/>
      <c r="N31" s="273"/>
      <c r="O31" s="273"/>
      <c r="P31" s="273"/>
      <c r="Q31" s="273"/>
      <c r="R31" s="275"/>
      <c r="S31" s="2"/>
    </row>
    <row r="32" spans="1:19" s="8" customFormat="1">
      <c r="A32" s="276" t="s">
        <v>97</v>
      </c>
      <c r="B32" s="277"/>
      <c r="C32" s="278"/>
      <c r="D32" s="127">
        <v>2002</v>
      </c>
      <c r="E32" s="128">
        <v>53</v>
      </c>
      <c r="F32" s="129" t="s">
        <v>80</v>
      </c>
      <c r="G32" s="129" t="s">
        <v>91</v>
      </c>
      <c r="H32" s="127">
        <v>16</v>
      </c>
      <c r="I32" s="165">
        <v>86</v>
      </c>
      <c r="J32" s="58">
        <v>110</v>
      </c>
      <c r="K32" s="58">
        <f t="shared" ref="K32:K33" si="2">J32/2</f>
        <v>55</v>
      </c>
      <c r="L32" s="58">
        <f t="shared" ref="L32:L33" si="3">I32+K32</f>
        <v>141</v>
      </c>
      <c r="M32" s="142" t="s">
        <v>138</v>
      </c>
      <c r="N32" s="58">
        <f>0.6*L32</f>
        <v>84.6</v>
      </c>
      <c r="O32" s="143" t="s">
        <v>80</v>
      </c>
      <c r="P32" s="269" t="s">
        <v>92</v>
      </c>
      <c r="Q32" s="270"/>
      <c r="R32" s="271"/>
      <c r="S32" s="2"/>
    </row>
    <row r="33" spans="1:19" s="8" customFormat="1">
      <c r="A33" s="295" t="s">
        <v>103</v>
      </c>
      <c r="B33" s="287"/>
      <c r="C33" s="296"/>
      <c r="D33" s="127">
        <v>2004</v>
      </c>
      <c r="E33" s="128">
        <v>52.8</v>
      </c>
      <c r="F33" s="129" t="s">
        <v>78</v>
      </c>
      <c r="G33" s="129" t="s">
        <v>50</v>
      </c>
      <c r="H33" s="127">
        <v>6</v>
      </c>
      <c r="I33" s="168">
        <v>116</v>
      </c>
      <c r="J33" s="58">
        <v>207</v>
      </c>
      <c r="K33" s="58">
        <f t="shared" si="2"/>
        <v>103.5</v>
      </c>
      <c r="L33" s="58">
        <f t="shared" si="3"/>
        <v>219.5</v>
      </c>
      <c r="M33" s="142" t="s">
        <v>139</v>
      </c>
      <c r="N33" s="58">
        <f>0.1*L33</f>
        <v>21.950000000000003</v>
      </c>
      <c r="O33" s="143" t="s">
        <v>166</v>
      </c>
      <c r="P33" s="286" t="s">
        <v>99</v>
      </c>
      <c r="Q33" s="287"/>
      <c r="R33" s="288"/>
      <c r="S33" s="2"/>
    </row>
    <row r="34" spans="1:19" s="8" customFormat="1" ht="19.5" thickBot="1">
      <c r="A34" s="300"/>
      <c r="B34" s="390"/>
      <c r="C34" s="390"/>
      <c r="D34" s="5"/>
      <c r="E34" s="4"/>
      <c r="F34" s="148"/>
      <c r="G34" s="148"/>
      <c r="H34" s="5"/>
      <c r="I34" s="6"/>
      <c r="J34" s="6"/>
      <c r="K34" s="58"/>
      <c r="L34" s="58"/>
      <c r="M34" s="144"/>
      <c r="N34" s="58"/>
      <c r="O34" s="143"/>
      <c r="P34" s="301"/>
      <c r="Q34" s="390"/>
      <c r="R34" s="391"/>
      <c r="S34" s="2"/>
    </row>
    <row r="35" spans="1:19" ht="19.5" thickBot="1">
      <c r="A35" s="347" t="s">
        <v>60</v>
      </c>
      <c r="B35" s="348"/>
      <c r="C35" s="348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50"/>
    </row>
    <row r="36" spans="1:19">
      <c r="A36" s="300" t="s">
        <v>90</v>
      </c>
      <c r="B36" s="311"/>
      <c r="C36" s="311"/>
      <c r="D36" s="5">
        <v>2001</v>
      </c>
      <c r="E36" s="4">
        <v>56</v>
      </c>
      <c r="F36" s="148" t="s">
        <v>80</v>
      </c>
      <c r="G36" s="148" t="s">
        <v>91</v>
      </c>
      <c r="H36" s="5">
        <v>16</v>
      </c>
      <c r="I36" s="165">
        <v>90</v>
      </c>
      <c r="J36" s="6">
        <v>140</v>
      </c>
      <c r="K36" s="58">
        <f t="shared" ref="K36:K38" si="4">J36/2</f>
        <v>70</v>
      </c>
      <c r="L36" s="58">
        <f t="shared" ref="L36:L38" si="5">I36+K36</f>
        <v>160</v>
      </c>
      <c r="M36" s="142" t="s">
        <v>138</v>
      </c>
      <c r="N36" s="58">
        <f>0.6*L36</f>
        <v>96</v>
      </c>
      <c r="O36" s="67" t="s">
        <v>80</v>
      </c>
      <c r="P36" s="269" t="s">
        <v>92</v>
      </c>
      <c r="Q36" s="270"/>
      <c r="R36" s="271"/>
    </row>
    <row r="37" spans="1:19">
      <c r="A37" s="279" t="s">
        <v>96</v>
      </c>
      <c r="B37" s="280"/>
      <c r="C37" s="280"/>
      <c r="D37" s="59">
        <v>2001</v>
      </c>
      <c r="E37" s="60">
        <v>57.6</v>
      </c>
      <c r="F37" s="160" t="s">
        <v>78</v>
      </c>
      <c r="G37" s="160" t="s">
        <v>83</v>
      </c>
      <c r="H37" s="59">
        <v>12</v>
      </c>
      <c r="I37" s="168">
        <v>133</v>
      </c>
      <c r="J37" s="61">
        <v>209</v>
      </c>
      <c r="K37" s="58">
        <f t="shared" si="4"/>
        <v>104.5</v>
      </c>
      <c r="L37" s="58">
        <f t="shared" si="5"/>
        <v>237.5</v>
      </c>
      <c r="M37" s="146" t="s">
        <v>139</v>
      </c>
      <c r="N37" s="58">
        <f>0.3*L37</f>
        <v>71.25</v>
      </c>
      <c r="O37" s="68" t="s">
        <v>174</v>
      </c>
      <c r="P37" s="281" t="s">
        <v>84</v>
      </c>
      <c r="Q37" s="280"/>
      <c r="R37" s="282"/>
    </row>
    <row r="38" spans="1:19" ht="19.5" thickBot="1">
      <c r="A38" s="300" t="s">
        <v>163</v>
      </c>
      <c r="B38" s="311"/>
      <c r="C38" s="311"/>
      <c r="D38" s="5">
        <v>2002</v>
      </c>
      <c r="E38" s="4">
        <v>57.9</v>
      </c>
      <c r="F38" s="148" t="s">
        <v>80</v>
      </c>
      <c r="G38" s="148" t="s">
        <v>14</v>
      </c>
      <c r="H38" s="5">
        <v>24</v>
      </c>
      <c r="I38" s="6">
        <v>50</v>
      </c>
      <c r="J38" s="6">
        <v>40</v>
      </c>
      <c r="K38" s="58">
        <f t="shared" si="4"/>
        <v>20</v>
      </c>
      <c r="L38" s="58">
        <f t="shared" si="5"/>
        <v>70</v>
      </c>
      <c r="M38" s="51" t="s">
        <v>140</v>
      </c>
      <c r="N38" s="58">
        <f>L38*1</f>
        <v>70</v>
      </c>
      <c r="O38" s="67" t="s">
        <v>169</v>
      </c>
      <c r="P38" s="301" t="s">
        <v>109</v>
      </c>
      <c r="Q38" s="311"/>
      <c r="R38" s="312"/>
    </row>
    <row r="39" spans="1:19" s="8" customFormat="1" ht="19.5" thickBot="1">
      <c r="A39" s="347" t="s">
        <v>61</v>
      </c>
      <c r="B39" s="348"/>
      <c r="C39" s="348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5"/>
      <c r="S39" s="2"/>
    </row>
    <row r="40" spans="1:19" s="8" customFormat="1">
      <c r="A40" s="300" t="s">
        <v>46</v>
      </c>
      <c r="B40" s="311"/>
      <c r="C40" s="311"/>
      <c r="D40" s="5">
        <v>1999</v>
      </c>
      <c r="E40" s="4">
        <v>51.5</v>
      </c>
      <c r="F40" s="148">
        <v>2</v>
      </c>
      <c r="G40" s="148" t="s">
        <v>14</v>
      </c>
      <c r="H40" s="5">
        <v>24</v>
      </c>
      <c r="I40" s="165">
        <v>50</v>
      </c>
      <c r="J40" s="6">
        <v>80</v>
      </c>
      <c r="K40" s="58">
        <f t="shared" ref="K40:K42" si="6">J40/2</f>
        <v>40</v>
      </c>
      <c r="L40" s="58">
        <f t="shared" ref="L40:L42" si="7">I40+K40</f>
        <v>90</v>
      </c>
      <c r="M40" s="142" t="s">
        <v>138</v>
      </c>
      <c r="N40" s="58">
        <f>1*L40</f>
        <v>90</v>
      </c>
      <c r="O40" s="67" t="s">
        <v>167</v>
      </c>
      <c r="P40" s="269" t="s">
        <v>182</v>
      </c>
      <c r="Q40" s="270"/>
      <c r="R40" s="271"/>
      <c r="S40" s="2"/>
    </row>
    <row r="41" spans="1:19" s="8" customFormat="1">
      <c r="A41" s="279" t="s">
        <v>88</v>
      </c>
      <c r="B41" s="280"/>
      <c r="C41" s="280"/>
      <c r="D41" s="59">
        <v>2000</v>
      </c>
      <c r="E41" s="60">
        <v>45.9</v>
      </c>
      <c r="F41" s="160" t="s">
        <v>78</v>
      </c>
      <c r="G41" s="160" t="s">
        <v>47</v>
      </c>
      <c r="H41" s="59">
        <v>12</v>
      </c>
      <c r="I41" s="166">
        <v>38</v>
      </c>
      <c r="J41" s="61">
        <v>150</v>
      </c>
      <c r="K41" s="58">
        <f t="shared" si="6"/>
        <v>75</v>
      </c>
      <c r="L41" s="58">
        <f t="shared" si="7"/>
        <v>113</v>
      </c>
      <c r="M41" s="146" t="s">
        <v>140</v>
      </c>
      <c r="N41" s="58">
        <f>0.3*L41</f>
        <v>33.9</v>
      </c>
      <c r="O41" s="68" t="s">
        <v>175</v>
      </c>
      <c r="P41" s="281" t="s">
        <v>76</v>
      </c>
      <c r="Q41" s="280"/>
      <c r="R41" s="282"/>
      <c r="S41" s="2"/>
    </row>
    <row r="42" spans="1:19" s="8" customFormat="1">
      <c r="A42" s="300" t="s">
        <v>93</v>
      </c>
      <c r="B42" s="311"/>
      <c r="C42" s="311"/>
      <c r="D42" s="5">
        <v>2000</v>
      </c>
      <c r="E42" s="4">
        <v>48</v>
      </c>
      <c r="F42" s="148" t="s">
        <v>78</v>
      </c>
      <c r="G42" s="148" t="s">
        <v>83</v>
      </c>
      <c r="H42" s="5">
        <v>12</v>
      </c>
      <c r="I42" s="6">
        <v>125</v>
      </c>
      <c r="J42" s="6">
        <v>219</v>
      </c>
      <c r="K42" s="58">
        <f t="shared" si="6"/>
        <v>109.5</v>
      </c>
      <c r="L42" s="58">
        <f t="shared" si="7"/>
        <v>234.5</v>
      </c>
      <c r="M42" s="51" t="s">
        <v>139</v>
      </c>
      <c r="N42" s="58" t="s">
        <v>188</v>
      </c>
      <c r="O42" s="67" t="s">
        <v>174</v>
      </c>
      <c r="P42" s="301" t="s">
        <v>84</v>
      </c>
      <c r="Q42" s="311"/>
      <c r="R42" s="312"/>
    </row>
    <row r="43" spans="1:19" s="8" customFormat="1" ht="19.5" thickBot="1">
      <c r="A43" s="300"/>
      <c r="B43" s="311"/>
      <c r="C43" s="311"/>
      <c r="D43" s="5"/>
      <c r="E43" s="4"/>
      <c r="F43" s="115"/>
      <c r="G43" s="115"/>
      <c r="H43" s="5"/>
      <c r="I43" s="6"/>
      <c r="J43" s="6"/>
      <c r="K43" s="58"/>
      <c r="L43" s="58"/>
      <c r="M43" s="51"/>
      <c r="N43" s="58"/>
      <c r="O43" s="67"/>
      <c r="P43" s="301"/>
      <c r="Q43" s="428"/>
      <c r="R43" s="429"/>
    </row>
    <row r="44" spans="1:19" s="8" customFormat="1" ht="19.5" thickBot="1">
      <c r="A44" s="347" t="s">
        <v>62</v>
      </c>
      <c r="B44" s="348"/>
      <c r="C44" s="348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50"/>
      <c r="S44" s="2"/>
    </row>
    <row r="45" spans="1:19" s="8" customFormat="1">
      <c r="A45" s="300" t="s">
        <v>74</v>
      </c>
      <c r="B45" s="311"/>
      <c r="C45" s="311"/>
      <c r="D45" s="5">
        <v>2002</v>
      </c>
      <c r="E45" s="4">
        <v>63</v>
      </c>
      <c r="F45" s="115" t="s">
        <v>75</v>
      </c>
      <c r="G45" s="115" t="s">
        <v>47</v>
      </c>
      <c r="H45" s="5">
        <v>12</v>
      </c>
      <c r="I45" s="17">
        <v>62</v>
      </c>
      <c r="J45" s="6">
        <v>120</v>
      </c>
      <c r="K45" s="58">
        <f t="shared" ref="K45:K48" si="8">J45/2</f>
        <v>60</v>
      </c>
      <c r="L45" s="58">
        <f t="shared" ref="L45:L48" si="9">I45+K45</f>
        <v>122</v>
      </c>
      <c r="M45" s="142" t="s">
        <v>139</v>
      </c>
      <c r="N45" s="58">
        <f>0.3*L45</f>
        <v>36.6</v>
      </c>
      <c r="O45" s="67" t="s">
        <v>166</v>
      </c>
      <c r="P45" s="301" t="s">
        <v>76</v>
      </c>
      <c r="Q45" s="311"/>
      <c r="R45" s="396"/>
      <c r="S45" s="2"/>
    </row>
    <row r="46" spans="1:19" s="8" customFormat="1">
      <c r="A46" s="295" t="s">
        <v>81</v>
      </c>
      <c r="B46" s="287"/>
      <c r="C46" s="296"/>
      <c r="D46" s="59">
        <v>2001</v>
      </c>
      <c r="E46" s="60">
        <v>61.2</v>
      </c>
      <c r="F46" s="78" t="s">
        <v>78</v>
      </c>
      <c r="G46" s="78" t="s">
        <v>47</v>
      </c>
      <c r="H46" s="59">
        <v>16</v>
      </c>
      <c r="I46" s="169">
        <v>53</v>
      </c>
      <c r="J46" s="61">
        <v>100</v>
      </c>
      <c r="K46" s="58">
        <f t="shared" si="8"/>
        <v>50</v>
      </c>
      <c r="L46" s="58">
        <f t="shared" si="9"/>
        <v>103</v>
      </c>
      <c r="M46" s="109" t="s">
        <v>138</v>
      </c>
      <c r="N46" s="58">
        <f>0.6*L46</f>
        <v>61.8</v>
      </c>
      <c r="O46" s="67" t="s">
        <v>176</v>
      </c>
      <c r="P46" s="286" t="s">
        <v>76</v>
      </c>
      <c r="Q46" s="287"/>
      <c r="R46" s="288"/>
      <c r="S46" s="2"/>
    </row>
    <row r="47" spans="1:19" s="8" customFormat="1">
      <c r="A47" s="295" t="s">
        <v>102</v>
      </c>
      <c r="B47" s="287"/>
      <c r="C47" s="296"/>
      <c r="D47" s="59">
        <v>2002</v>
      </c>
      <c r="E47" s="60">
        <v>61.3</v>
      </c>
      <c r="F47" s="78" t="s">
        <v>78</v>
      </c>
      <c r="G47" s="78" t="s">
        <v>47</v>
      </c>
      <c r="H47" s="59">
        <v>8</v>
      </c>
      <c r="I47" s="147">
        <v>80</v>
      </c>
      <c r="J47" s="61">
        <v>151</v>
      </c>
      <c r="K47" s="58">
        <f t="shared" si="8"/>
        <v>75.5</v>
      </c>
      <c r="L47" s="58">
        <f t="shared" si="9"/>
        <v>155.5</v>
      </c>
      <c r="M47" s="109" t="s">
        <v>140</v>
      </c>
      <c r="N47" s="58">
        <f>0.15*L47</f>
        <v>23.324999999999999</v>
      </c>
      <c r="O47" s="67" t="s">
        <v>176</v>
      </c>
      <c r="P47" s="286" t="s">
        <v>76</v>
      </c>
      <c r="Q47" s="287"/>
      <c r="R47" s="288"/>
      <c r="S47" s="2"/>
    </row>
    <row r="48" spans="1:19" s="77" customFormat="1">
      <c r="A48" s="295" t="s">
        <v>104</v>
      </c>
      <c r="B48" s="287"/>
      <c r="C48" s="296"/>
      <c r="D48" s="59">
        <v>2005</v>
      </c>
      <c r="E48" s="60">
        <v>59.1</v>
      </c>
      <c r="F48" s="78" t="s">
        <v>78</v>
      </c>
      <c r="G48" s="78" t="s">
        <v>50</v>
      </c>
      <c r="H48" s="59">
        <v>6</v>
      </c>
      <c r="I48" s="147">
        <v>42</v>
      </c>
      <c r="J48" s="61">
        <v>167</v>
      </c>
      <c r="K48" s="58">
        <f t="shared" si="8"/>
        <v>83.5</v>
      </c>
      <c r="L48" s="58">
        <f t="shared" si="9"/>
        <v>125.5</v>
      </c>
      <c r="M48" s="109">
        <v>4</v>
      </c>
      <c r="N48" s="58">
        <f>0.1*L48</f>
        <v>12.55</v>
      </c>
      <c r="O48" s="68" t="s">
        <v>166</v>
      </c>
      <c r="P48" s="286" t="s">
        <v>99</v>
      </c>
      <c r="Q48" s="287"/>
      <c r="R48" s="288"/>
    </row>
    <row r="49" spans="1:20" s="2" customFormat="1" ht="19.5" thickBot="1">
      <c r="A49" s="295"/>
      <c r="B49" s="287"/>
      <c r="C49" s="296"/>
      <c r="D49" s="59"/>
      <c r="E49" s="60"/>
      <c r="F49" s="78"/>
      <c r="G49" s="78"/>
      <c r="H49" s="59"/>
      <c r="I49" s="61"/>
      <c r="J49" s="61"/>
      <c r="K49" s="58"/>
      <c r="L49" s="58"/>
      <c r="M49" s="109"/>
      <c r="N49" s="6"/>
      <c r="O49" s="68"/>
      <c r="P49" s="351"/>
      <c r="Q49" s="352"/>
      <c r="R49" s="353"/>
    </row>
    <row r="50" spans="1:20" s="2" customFormat="1" ht="19.5" thickBot="1">
      <c r="A50" s="347" t="s">
        <v>63</v>
      </c>
      <c r="B50" s="348"/>
      <c r="C50" s="348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50"/>
    </row>
    <row r="51" spans="1:20" s="2" customFormat="1">
      <c r="A51" s="336" t="s">
        <v>172</v>
      </c>
      <c r="B51" s="339"/>
      <c r="C51" s="339"/>
      <c r="D51" s="149">
        <v>2000</v>
      </c>
      <c r="E51" s="150">
        <v>62.5</v>
      </c>
      <c r="F51" s="54" t="s">
        <v>80</v>
      </c>
      <c r="G51" s="54" t="s">
        <v>14</v>
      </c>
      <c r="H51" s="151">
        <v>24</v>
      </c>
      <c r="I51" s="17">
        <v>50</v>
      </c>
      <c r="J51" s="17">
        <v>62</v>
      </c>
      <c r="K51" s="58">
        <f>J51/2</f>
        <v>31</v>
      </c>
      <c r="L51" s="58">
        <f>I51+K51</f>
        <v>81</v>
      </c>
      <c r="M51" s="142" t="s">
        <v>138</v>
      </c>
      <c r="N51" s="17">
        <f>L51*1</f>
        <v>81</v>
      </c>
      <c r="O51" s="152" t="s">
        <v>169</v>
      </c>
      <c r="P51" s="269" t="s">
        <v>109</v>
      </c>
      <c r="Q51" s="270"/>
      <c r="R51" s="397"/>
    </row>
    <row r="52" spans="1:20" s="2" customFormat="1">
      <c r="A52" s="295"/>
      <c r="B52" s="287"/>
      <c r="C52" s="296"/>
      <c r="D52" s="153"/>
      <c r="E52" s="128"/>
      <c r="F52" s="129"/>
      <c r="G52" s="129"/>
      <c r="H52" s="127"/>
      <c r="I52" s="58"/>
      <c r="J52" s="58"/>
      <c r="K52" s="58"/>
      <c r="L52" s="58"/>
      <c r="M52" s="142"/>
      <c r="N52" s="58"/>
      <c r="O52" s="154"/>
      <c r="P52" s="286"/>
      <c r="Q52" s="287"/>
      <c r="R52" s="288"/>
    </row>
    <row r="53" spans="1:20" s="2" customFormat="1" ht="19.5" thickBot="1">
      <c r="A53" s="300"/>
      <c r="B53" s="311"/>
      <c r="C53" s="311"/>
      <c r="D53" s="3"/>
      <c r="E53" s="4"/>
      <c r="F53" s="115"/>
      <c r="G53" s="115"/>
      <c r="H53" s="5"/>
      <c r="I53" s="6"/>
      <c r="J53" s="6"/>
      <c r="K53" s="58"/>
      <c r="L53" s="58"/>
      <c r="M53" s="144"/>
      <c r="N53" s="58"/>
      <c r="O53" s="108"/>
      <c r="P53" s="301"/>
      <c r="Q53" s="301"/>
      <c r="R53" s="384"/>
    </row>
    <row r="54" spans="1:20" s="2" customFormat="1" ht="19.5" thickBot="1">
      <c r="A54" s="347" t="s">
        <v>64</v>
      </c>
      <c r="B54" s="348"/>
      <c r="C54" s="348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50"/>
    </row>
    <row r="55" spans="1:20" s="2" customFormat="1">
      <c r="A55" s="324" t="s">
        <v>86</v>
      </c>
      <c r="B55" s="269"/>
      <c r="C55" s="269"/>
      <c r="D55" s="153">
        <v>2003</v>
      </c>
      <c r="E55" s="128">
        <v>64.900000000000006</v>
      </c>
      <c r="F55" s="129" t="s">
        <v>75</v>
      </c>
      <c r="G55" s="129" t="s">
        <v>47</v>
      </c>
      <c r="H55" s="127">
        <v>12</v>
      </c>
      <c r="I55" s="58">
        <v>80</v>
      </c>
      <c r="J55" s="58">
        <v>200</v>
      </c>
      <c r="K55" s="58">
        <f t="shared" ref="K55:K56" si="10">J55/2</f>
        <v>100</v>
      </c>
      <c r="L55" s="58">
        <f t="shared" ref="L55:L56" si="11">I55+K55</f>
        <v>180</v>
      </c>
      <c r="M55" s="144" t="s">
        <v>139</v>
      </c>
      <c r="N55" s="58">
        <f>0.3*L55</f>
        <v>54</v>
      </c>
      <c r="O55" s="154" t="s">
        <v>174</v>
      </c>
      <c r="P55" s="269" t="s">
        <v>76</v>
      </c>
      <c r="Q55" s="270"/>
      <c r="R55" s="271"/>
    </row>
    <row r="56" spans="1:20" s="2" customFormat="1">
      <c r="A56" s="295" t="s">
        <v>87</v>
      </c>
      <c r="B56" s="287"/>
      <c r="C56" s="296"/>
      <c r="D56" s="153">
        <v>2001</v>
      </c>
      <c r="E56" s="128">
        <v>64</v>
      </c>
      <c r="F56" s="115" t="s">
        <v>80</v>
      </c>
      <c r="G56" s="115" t="s">
        <v>47</v>
      </c>
      <c r="H56" s="5">
        <v>16</v>
      </c>
      <c r="I56" s="6">
        <v>60</v>
      </c>
      <c r="J56" s="6">
        <v>130</v>
      </c>
      <c r="K56" s="58">
        <f t="shared" si="10"/>
        <v>65</v>
      </c>
      <c r="L56" s="58">
        <f t="shared" si="11"/>
        <v>125</v>
      </c>
      <c r="M56" s="144" t="s">
        <v>138</v>
      </c>
      <c r="N56" s="58">
        <f>0.6*L56</f>
        <v>75</v>
      </c>
      <c r="O56" s="154" t="s">
        <v>125</v>
      </c>
      <c r="P56" s="286" t="s">
        <v>76</v>
      </c>
      <c r="Q56" s="287"/>
      <c r="R56" s="288"/>
    </row>
    <row r="57" spans="1:20" s="2" customFormat="1" ht="19.5" thickBot="1">
      <c r="A57" s="295" t="s">
        <v>164</v>
      </c>
      <c r="B57" s="287"/>
      <c r="C57" s="296"/>
      <c r="D57" s="153">
        <v>2001</v>
      </c>
      <c r="E57" s="128">
        <v>67.8</v>
      </c>
      <c r="F57" s="115">
        <v>3</v>
      </c>
      <c r="G57" s="148" t="s">
        <v>14</v>
      </c>
      <c r="H57" s="5">
        <v>16</v>
      </c>
      <c r="I57" s="6">
        <v>30</v>
      </c>
      <c r="J57" s="6">
        <v>60</v>
      </c>
      <c r="K57" s="58">
        <f>J57/2</f>
        <v>30</v>
      </c>
      <c r="L57" s="58">
        <f>I57+K57</f>
        <v>60</v>
      </c>
      <c r="M57" s="144" t="s">
        <v>140</v>
      </c>
      <c r="N57" s="58">
        <f>0.6*L57</f>
        <v>36</v>
      </c>
      <c r="O57" s="154" t="s">
        <v>166</v>
      </c>
      <c r="P57" s="286" t="s">
        <v>109</v>
      </c>
      <c r="Q57" s="287"/>
      <c r="R57" s="288"/>
    </row>
    <row r="58" spans="1:20" s="2" customFormat="1" ht="19.5" thickBot="1">
      <c r="A58" s="347" t="s">
        <v>65</v>
      </c>
      <c r="B58" s="348"/>
      <c r="C58" s="348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50"/>
    </row>
    <row r="59" spans="1:20" s="2" customFormat="1">
      <c r="A59" s="393" t="s">
        <v>89</v>
      </c>
      <c r="B59" s="311"/>
      <c r="C59" s="311"/>
      <c r="D59" s="156">
        <v>2000</v>
      </c>
      <c r="E59" s="157">
        <v>67.5</v>
      </c>
      <c r="F59" s="56" t="s">
        <v>78</v>
      </c>
      <c r="G59" s="56" t="s">
        <v>83</v>
      </c>
      <c r="H59" s="156">
        <v>24</v>
      </c>
      <c r="I59" s="6">
        <v>60</v>
      </c>
      <c r="J59" s="6">
        <v>102</v>
      </c>
      <c r="K59" s="58">
        <f t="shared" ref="K59:K60" si="12">J59/2</f>
        <v>51</v>
      </c>
      <c r="L59" s="58">
        <f t="shared" ref="L59:L60" si="13">I59+K59</f>
        <v>111</v>
      </c>
      <c r="M59" s="144" t="s">
        <v>138</v>
      </c>
      <c r="N59" s="58">
        <f>1*L59</f>
        <v>111</v>
      </c>
      <c r="O59" s="108" t="s">
        <v>167</v>
      </c>
      <c r="P59" s="301" t="s">
        <v>84</v>
      </c>
      <c r="Q59" s="301"/>
      <c r="R59" s="384"/>
    </row>
    <row r="60" spans="1:20" s="2" customFormat="1">
      <c r="A60" s="295" t="s">
        <v>168</v>
      </c>
      <c r="B60" s="287"/>
      <c r="C60" s="296"/>
      <c r="D60" s="5">
        <v>2000</v>
      </c>
      <c r="E60" s="4">
        <v>67.8</v>
      </c>
      <c r="F60" s="148" t="s">
        <v>80</v>
      </c>
      <c r="G60" s="148" t="s">
        <v>14</v>
      </c>
      <c r="H60" s="5">
        <v>24</v>
      </c>
      <c r="I60" s="6">
        <v>50</v>
      </c>
      <c r="J60" s="6">
        <v>90</v>
      </c>
      <c r="K60" s="58">
        <f t="shared" si="12"/>
        <v>45</v>
      </c>
      <c r="L60" s="58">
        <f t="shared" si="13"/>
        <v>95</v>
      </c>
      <c r="M60" s="144" t="s">
        <v>139</v>
      </c>
      <c r="N60" s="58">
        <f>1*L60</f>
        <v>95</v>
      </c>
      <c r="O60" s="108" t="s">
        <v>169</v>
      </c>
      <c r="P60" s="286" t="s">
        <v>109</v>
      </c>
      <c r="Q60" s="287"/>
      <c r="R60" s="288"/>
    </row>
    <row r="61" spans="1:20" s="2" customFormat="1" ht="19.5" thickBot="1">
      <c r="A61" s="295"/>
      <c r="B61" s="287"/>
      <c r="C61" s="296"/>
      <c r="D61" s="5"/>
      <c r="E61" s="4"/>
      <c r="F61" s="115"/>
      <c r="G61" s="115"/>
      <c r="H61" s="5"/>
      <c r="I61" s="6"/>
      <c r="J61" s="6"/>
      <c r="K61" s="58"/>
      <c r="L61" s="58"/>
      <c r="M61" s="144"/>
      <c r="N61" s="58"/>
      <c r="O61" s="108"/>
      <c r="P61" s="286"/>
      <c r="Q61" s="287"/>
      <c r="R61" s="288"/>
    </row>
    <row r="62" spans="1:20" ht="19.5" thickBot="1">
      <c r="A62" s="347" t="s">
        <v>66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3"/>
      <c r="S62" s="8"/>
      <c r="T62" s="2"/>
    </row>
    <row r="63" spans="1:20">
      <c r="A63" s="336" t="s">
        <v>112</v>
      </c>
      <c r="B63" s="337"/>
      <c r="C63" s="337"/>
      <c r="D63" s="149">
        <v>2004</v>
      </c>
      <c r="E63" s="150">
        <v>72</v>
      </c>
      <c r="F63" s="54" t="s">
        <v>75</v>
      </c>
      <c r="G63" s="54" t="s">
        <v>14</v>
      </c>
      <c r="H63" s="151">
        <v>12</v>
      </c>
      <c r="I63" s="17">
        <v>90</v>
      </c>
      <c r="J63" s="17">
        <v>125</v>
      </c>
      <c r="K63" s="17">
        <f t="shared" ref="K63" si="14">J63/2</f>
        <v>62.5</v>
      </c>
      <c r="L63" s="17">
        <f t="shared" ref="L63" si="15">I63+K63</f>
        <v>152.5</v>
      </c>
      <c r="M63" s="171" t="s">
        <v>138</v>
      </c>
      <c r="N63" s="17">
        <f>0.3*L63</f>
        <v>45.75</v>
      </c>
      <c r="O63" s="152" t="s">
        <v>187</v>
      </c>
      <c r="P63" s="338" t="s">
        <v>182</v>
      </c>
      <c r="Q63" s="339"/>
      <c r="R63" s="340"/>
      <c r="S63" s="2"/>
      <c r="T63" s="2"/>
    </row>
    <row r="64" spans="1:20">
      <c r="A64" s="371"/>
      <c r="B64" s="372"/>
      <c r="C64" s="372"/>
      <c r="D64" s="130"/>
      <c r="E64" s="131"/>
      <c r="F64" s="56"/>
      <c r="G64" s="130"/>
      <c r="H64" s="130"/>
      <c r="I64" s="130"/>
      <c r="J64" s="130"/>
      <c r="K64" s="58"/>
      <c r="L64" s="58"/>
      <c r="M64" s="142"/>
      <c r="N64" s="58"/>
      <c r="O64" s="108"/>
      <c r="P64" s="375"/>
      <c r="Q64" s="376"/>
      <c r="R64" s="377"/>
      <c r="S64" s="2"/>
      <c r="T64" s="2"/>
    </row>
    <row r="65" spans="1:20" ht="19.5" thickBot="1">
      <c r="A65" s="407"/>
      <c r="B65" s="369"/>
      <c r="C65" s="369"/>
      <c r="D65" s="174"/>
      <c r="E65" s="175"/>
      <c r="F65" s="63"/>
      <c r="G65" s="174"/>
      <c r="H65" s="174"/>
      <c r="I65" s="174"/>
      <c r="J65" s="174"/>
      <c r="K65" s="173"/>
      <c r="L65" s="173"/>
      <c r="M65" s="62"/>
      <c r="N65" s="173"/>
      <c r="O65" s="176"/>
      <c r="P65" s="404"/>
      <c r="Q65" s="405"/>
      <c r="R65" s="406"/>
      <c r="S65" s="2"/>
      <c r="T65" s="2"/>
    </row>
    <row r="66" spans="1:20" s="2" customFormat="1" ht="19.5" thickBot="1">
      <c r="A66" s="401" t="s">
        <v>43</v>
      </c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3"/>
    </row>
    <row r="67" spans="1:20" s="8" customFormat="1">
      <c r="A67" s="336" t="s">
        <v>110</v>
      </c>
      <c r="B67" s="339"/>
      <c r="C67" s="339"/>
      <c r="D67" s="151">
        <v>2000</v>
      </c>
      <c r="E67" s="150">
        <v>72.5</v>
      </c>
      <c r="F67" s="54">
        <v>1</v>
      </c>
      <c r="G67" s="116" t="s">
        <v>111</v>
      </c>
      <c r="H67" s="151">
        <v>24</v>
      </c>
      <c r="I67" s="17">
        <v>107</v>
      </c>
      <c r="J67" s="17">
        <v>70</v>
      </c>
      <c r="K67" s="17">
        <f t="shared" ref="K67:K68" si="16">J67/2</f>
        <v>35</v>
      </c>
      <c r="L67" s="17">
        <f t="shared" ref="L67:L68" si="17">I67+K67</f>
        <v>142</v>
      </c>
      <c r="M67" s="171" t="s">
        <v>138</v>
      </c>
      <c r="N67" s="17">
        <f>1*L67</f>
        <v>142</v>
      </c>
      <c r="O67" s="172" t="s">
        <v>171</v>
      </c>
      <c r="P67" s="338" t="s">
        <v>73</v>
      </c>
      <c r="Q67" s="338"/>
      <c r="R67" s="392"/>
      <c r="S67" s="2"/>
    </row>
    <row r="68" spans="1:20" s="8" customFormat="1">
      <c r="A68" s="295" t="s">
        <v>170</v>
      </c>
      <c r="B68" s="287"/>
      <c r="C68" s="296"/>
      <c r="D68" s="5">
        <v>2000</v>
      </c>
      <c r="E68" s="4">
        <v>72.8</v>
      </c>
      <c r="F68" s="148">
        <v>2</v>
      </c>
      <c r="G68" s="148" t="s">
        <v>14</v>
      </c>
      <c r="H68" s="5">
        <v>16</v>
      </c>
      <c r="I68" s="6">
        <v>100</v>
      </c>
      <c r="J68" s="6">
        <v>180</v>
      </c>
      <c r="K68" s="58">
        <f t="shared" si="16"/>
        <v>90</v>
      </c>
      <c r="L68" s="58">
        <f t="shared" si="17"/>
        <v>190</v>
      </c>
      <c r="M68" s="142" t="s">
        <v>139</v>
      </c>
      <c r="N68" s="58">
        <f>0.6*L68</f>
        <v>114</v>
      </c>
      <c r="O68" s="82" t="s">
        <v>80</v>
      </c>
      <c r="P68" s="286" t="s">
        <v>109</v>
      </c>
      <c r="Q68" s="287"/>
      <c r="R68" s="288"/>
      <c r="S68" s="2"/>
    </row>
    <row r="69" spans="1:20" s="8" customFormat="1" ht="19.5" thickBot="1">
      <c r="A69" s="417"/>
      <c r="B69" s="418"/>
      <c r="C69" s="419"/>
      <c r="D69" s="14"/>
      <c r="E69" s="13"/>
      <c r="F69" s="123"/>
      <c r="G69" s="123"/>
      <c r="H69" s="14"/>
      <c r="I69" s="15"/>
      <c r="J69" s="15"/>
      <c r="K69" s="173"/>
      <c r="L69" s="173"/>
      <c r="M69" s="62"/>
      <c r="N69" s="173"/>
      <c r="O69" s="16"/>
      <c r="P69" s="420"/>
      <c r="Q69" s="418"/>
      <c r="R69" s="421"/>
      <c r="S69" s="2"/>
    </row>
    <row r="70" spans="1:20" s="2" customFormat="1" ht="19.5" thickBot="1">
      <c r="A70" s="414" t="s">
        <v>40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6"/>
    </row>
    <row r="71" spans="1:20" s="2" customFormat="1">
      <c r="A71" s="371" t="s">
        <v>165</v>
      </c>
      <c r="B71" s="372"/>
      <c r="C71" s="372"/>
      <c r="D71" s="130">
        <v>2001</v>
      </c>
      <c r="E71" s="131">
        <v>73.5</v>
      </c>
      <c r="F71" s="56">
        <v>2</v>
      </c>
      <c r="G71" s="130" t="s">
        <v>14</v>
      </c>
      <c r="H71" s="130">
        <v>24</v>
      </c>
      <c r="I71" s="130">
        <v>42</v>
      </c>
      <c r="J71" s="130">
        <v>50</v>
      </c>
      <c r="K71" s="58">
        <f t="shared" ref="K71" si="18">J71/2</f>
        <v>25</v>
      </c>
      <c r="L71" s="58">
        <f t="shared" ref="L71" si="19">I71+K71</f>
        <v>67</v>
      </c>
      <c r="M71" s="142" t="s">
        <v>138</v>
      </c>
      <c r="N71" s="58">
        <f>0.3*L71</f>
        <v>20.099999999999998</v>
      </c>
      <c r="O71" s="108" t="s">
        <v>166</v>
      </c>
      <c r="P71" s="375" t="s">
        <v>109</v>
      </c>
      <c r="Q71" s="376"/>
      <c r="R71" s="377"/>
    </row>
    <row r="72" spans="1:20" s="2" customFormat="1">
      <c r="A72" s="295"/>
      <c r="B72" s="287"/>
      <c r="C72" s="296"/>
      <c r="D72" s="130"/>
      <c r="E72" s="131"/>
      <c r="F72" s="56"/>
      <c r="G72" s="130"/>
      <c r="H72" s="130"/>
      <c r="I72" s="130"/>
      <c r="J72" s="130"/>
      <c r="K72" s="58"/>
      <c r="L72" s="58"/>
      <c r="M72" s="144"/>
      <c r="N72" s="58"/>
      <c r="O72" s="145"/>
      <c r="P72" s="293"/>
      <c r="Q72" s="291"/>
      <c r="R72" s="294"/>
    </row>
    <row r="73" spans="1:20" s="2" customFormat="1" ht="19.5" thickBot="1">
      <c r="A73" s="300"/>
      <c r="B73" s="301"/>
      <c r="C73" s="301"/>
      <c r="D73" s="3"/>
      <c r="E73" s="4"/>
      <c r="F73" s="56"/>
      <c r="G73" s="130"/>
      <c r="H73" s="130"/>
      <c r="I73" s="130"/>
      <c r="J73" s="130"/>
      <c r="K73" s="58"/>
      <c r="L73" s="58"/>
      <c r="M73" s="159"/>
      <c r="N73" s="6"/>
      <c r="O73" s="108"/>
      <c r="P73" s="293"/>
      <c r="Q73" s="291"/>
      <c r="R73" s="294"/>
    </row>
    <row r="74" spans="1:20" s="8" customFormat="1" ht="19.5" thickBot="1">
      <c r="A74" s="272" t="s">
        <v>42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411"/>
    </row>
    <row r="75" spans="1:20" s="8" customFormat="1">
      <c r="A75" s="336" t="s">
        <v>82</v>
      </c>
      <c r="B75" s="337"/>
      <c r="C75" s="337"/>
      <c r="D75" s="149">
        <v>2000</v>
      </c>
      <c r="E75" s="150">
        <v>77.099999999999994</v>
      </c>
      <c r="F75" s="54" t="s">
        <v>78</v>
      </c>
      <c r="G75" s="54" t="s">
        <v>83</v>
      </c>
      <c r="H75" s="151">
        <v>16</v>
      </c>
      <c r="I75" s="17">
        <v>75</v>
      </c>
      <c r="J75" s="17">
        <v>164</v>
      </c>
      <c r="K75" s="58">
        <f t="shared" ref="K75:K76" si="20">J75/2</f>
        <v>82</v>
      </c>
      <c r="L75" s="58">
        <f t="shared" ref="L75:L76" si="21">I75+K75</f>
        <v>157</v>
      </c>
      <c r="M75" s="144" t="s">
        <v>138</v>
      </c>
      <c r="N75" s="58">
        <f>0.6*L75</f>
        <v>94.2</v>
      </c>
      <c r="O75" s="152" t="s">
        <v>175</v>
      </c>
      <c r="P75" s="338" t="s">
        <v>84</v>
      </c>
      <c r="Q75" s="339"/>
      <c r="R75" s="340"/>
      <c r="S75" s="2"/>
    </row>
    <row r="76" spans="1:20" s="8" customFormat="1">
      <c r="A76" s="295" t="s">
        <v>105</v>
      </c>
      <c r="B76" s="287"/>
      <c r="C76" s="296"/>
      <c r="D76" s="153">
        <v>1999</v>
      </c>
      <c r="E76" s="128">
        <v>75.5</v>
      </c>
      <c r="F76" s="129" t="s">
        <v>78</v>
      </c>
      <c r="G76" s="129" t="s">
        <v>106</v>
      </c>
      <c r="H76" s="127">
        <v>16</v>
      </c>
      <c r="I76" s="58">
        <v>50</v>
      </c>
      <c r="J76" s="58">
        <v>80</v>
      </c>
      <c r="K76" s="58">
        <f t="shared" si="20"/>
        <v>40</v>
      </c>
      <c r="L76" s="58">
        <f t="shared" si="21"/>
        <v>90</v>
      </c>
      <c r="M76" s="144" t="s">
        <v>139</v>
      </c>
      <c r="N76" s="58">
        <f>0.6*L76</f>
        <v>54</v>
      </c>
      <c r="O76" s="154" t="s">
        <v>176</v>
      </c>
      <c r="P76" s="286" t="s">
        <v>107</v>
      </c>
      <c r="Q76" s="287"/>
      <c r="R76" s="288"/>
      <c r="S76" s="2"/>
    </row>
    <row r="77" spans="1:20" s="8" customFormat="1">
      <c r="A77" s="300"/>
      <c r="B77" s="301"/>
      <c r="C77" s="301"/>
      <c r="D77" s="5"/>
      <c r="E77" s="4"/>
      <c r="F77" s="115"/>
      <c r="G77" s="115"/>
      <c r="H77" s="5"/>
      <c r="I77" s="6"/>
      <c r="J77" s="6"/>
      <c r="K77" s="58"/>
      <c r="L77" s="58"/>
      <c r="M77" s="144"/>
      <c r="N77" s="6"/>
      <c r="O77" s="108"/>
      <c r="P77" s="301"/>
      <c r="Q77" s="301"/>
      <c r="R77" s="384"/>
    </row>
    <row r="78" spans="1:20" s="8" customFormat="1" ht="19.5" thickBot="1">
      <c r="A78" s="279"/>
      <c r="B78" s="281"/>
      <c r="C78" s="281"/>
      <c r="D78" s="59"/>
      <c r="E78" s="60"/>
      <c r="F78" s="78"/>
      <c r="G78" s="78"/>
      <c r="H78" s="59"/>
      <c r="I78" s="61"/>
      <c r="J78" s="61"/>
      <c r="K78" s="61"/>
      <c r="L78" s="58"/>
      <c r="M78" s="146"/>
      <c r="N78" s="6"/>
      <c r="O78" s="82"/>
      <c r="P78" s="367"/>
      <c r="Q78" s="367"/>
      <c r="R78" s="368"/>
    </row>
    <row r="79" spans="1:20" s="8" customFormat="1" ht="19.5" thickBot="1">
      <c r="A79" s="408" t="s">
        <v>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10"/>
      <c r="S79" s="2"/>
    </row>
    <row r="80" spans="1:20" s="8" customFormat="1">
      <c r="A80" s="276" t="s">
        <v>108</v>
      </c>
      <c r="B80" s="277"/>
      <c r="C80" s="278"/>
      <c r="D80" s="151">
        <v>1999</v>
      </c>
      <c r="E80" s="150">
        <v>90.7</v>
      </c>
      <c r="F80" s="54" t="s">
        <v>80</v>
      </c>
      <c r="G80" s="54" t="s">
        <v>106</v>
      </c>
      <c r="H80" s="151">
        <v>16</v>
      </c>
      <c r="I80" s="17">
        <v>100</v>
      </c>
      <c r="J80" s="17">
        <v>201</v>
      </c>
      <c r="K80" s="17">
        <f t="shared" ref="K80:K81" si="22">J80/2</f>
        <v>100.5</v>
      </c>
      <c r="L80" s="17">
        <f t="shared" ref="L80:L81" si="23">I80+K80</f>
        <v>200.5</v>
      </c>
      <c r="M80" s="171" t="s">
        <v>138</v>
      </c>
      <c r="N80" s="17">
        <f>0.6*L80</f>
        <v>120.3</v>
      </c>
      <c r="O80" s="177" t="s">
        <v>80</v>
      </c>
      <c r="P80" s="378" t="s">
        <v>107</v>
      </c>
      <c r="Q80" s="277"/>
      <c r="R80" s="379"/>
      <c r="S80" s="2"/>
    </row>
    <row r="81" spans="1:20" s="8" customFormat="1">
      <c r="A81" s="295" t="s">
        <v>151</v>
      </c>
      <c r="B81" s="287"/>
      <c r="C81" s="296"/>
      <c r="D81" s="5">
        <v>2000</v>
      </c>
      <c r="E81" s="4">
        <v>88.1</v>
      </c>
      <c r="F81" s="148" t="s">
        <v>78</v>
      </c>
      <c r="G81" s="148" t="s">
        <v>14</v>
      </c>
      <c r="H81" s="5">
        <v>12</v>
      </c>
      <c r="I81" s="6">
        <v>120</v>
      </c>
      <c r="J81" s="58">
        <v>80</v>
      </c>
      <c r="K81" s="58">
        <f t="shared" si="22"/>
        <v>40</v>
      </c>
      <c r="L81" s="58">
        <f t="shared" si="23"/>
        <v>160</v>
      </c>
      <c r="M81" s="144" t="s">
        <v>139</v>
      </c>
      <c r="N81" s="58">
        <f>0.3*L81</f>
        <v>48</v>
      </c>
      <c r="O81" s="67" t="s">
        <v>175</v>
      </c>
      <c r="P81" s="286" t="s">
        <v>116</v>
      </c>
      <c r="Q81" s="287"/>
      <c r="R81" s="288"/>
      <c r="S81" s="2"/>
    </row>
    <row r="82" spans="1:20" s="8" customFormat="1" ht="19.5" thickBot="1">
      <c r="A82" s="417"/>
      <c r="B82" s="418"/>
      <c r="C82" s="419"/>
      <c r="D82" s="14"/>
      <c r="E82" s="13"/>
      <c r="F82" s="123"/>
      <c r="G82" s="123"/>
      <c r="H82" s="14"/>
      <c r="I82" s="15"/>
      <c r="J82" s="15"/>
      <c r="K82" s="173"/>
      <c r="L82" s="173"/>
      <c r="M82" s="62"/>
      <c r="N82" s="173"/>
      <c r="O82" s="161"/>
      <c r="P82" s="420"/>
      <c r="Q82" s="418"/>
      <c r="R82" s="421"/>
      <c r="S82" s="2"/>
    </row>
    <row r="83" spans="1:20" s="8" customFormat="1" ht="19.5" thickBot="1">
      <c r="A83" s="380" t="s">
        <v>67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381"/>
    </row>
    <row r="84" spans="1:20" s="8" customFormat="1">
      <c r="A84" s="422" t="s">
        <v>79</v>
      </c>
      <c r="B84" s="423"/>
      <c r="C84" s="424"/>
      <c r="D84" s="55">
        <v>2006</v>
      </c>
      <c r="E84" s="18">
        <v>44.7</v>
      </c>
      <c r="F84" s="55" t="s">
        <v>80</v>
      </c>
      <c r="G84" s="54" t="s">
        <v>14</v>
      </c>
      <c r="H84" s="55">
        <v>8</v>
      </c>
      <c r="I84" s="17"/>
      <c r="J84" s="17">
        <v>183</v>
      </c>
      <c r="K84" s="17"/>
      <c r="L84" s="17">
        <f>J84</f>
        <v>183</v>
      </c>
      <c r="M84" s="178" t="s">
        <v>138</v>
      </c>
      <c r="N84" s="17">
        <f>0.13*L84</f>
        <v>23.79</v>
      </c>
      <c r="O84" s="152" t="s">
        <v>75</v>
      </c>
      <c r="P84" s="338" t="s">
        <v>73</v>
      </c>
      <c r="Q84" s="338"/>
      <c r="R84" s="392"/>
    </row>
    <row r="85" spans="1:20" s="8" customFormat="1">
      <c r="A85" s="382" t="s">
        <v>77</v>
      </c>
      <c r="B85" s="376"/>
      <c r="C85" s="383"/>
      <c r="D85" s="56">
        <v>2005</v>
      </c>
      <c r="E85" s="7">
        <v>36.799999999999997</v>
      </c>
      <c r="F85" s="56" t="s">
        <v>78</v>
      </c>
      <c r="G85" s="148" t="s">
        <v>14</v>
      </c>
      <c r="H85" s="56">
        <v>4</v>
      </c>
      <c r="I85" s="6"/>
      <c r="J85" s="6">
        <v>157</v>
      </c>
      <c r="K85" s="6"/>
      <c r="L85" s="6">
        <f t="shared" ref="L85:L87" si="24">J85</f>
        <v>157</v>
      </c>
      <c r="M85" s="19" t="s">
        <v>141</v>
      </c>
      <c r="N85" s="56">
        <f>0.03*L85</f>
        <v>4.71</v>
      </c>
      <c r="O85" s="108" t="s">
        <v>166</v>
      </c>
      <c r="P85" s="301" t="s">
        <v>73</v>
      </c>
      <c r="Q85" s="301"/>
      <c r="R85" s="384"/>
      <c r="S85" s="2"/>
    </row>
    <row r="86" spans="1:20" s="8" customFormat="1">
      <c r="A86" s="382" t="s">
        <v>181</v>
      </c>
      <c r="B86" s="376"/>
      <c r="C86" s="383"/>
      <c r="D86" s="72">
        <v>2006</v>
      </c>
      <c r="E86" s="73">
        <v>38.5</v>
      </c>
      <c r="F86" s="72" t="s">
        <v>78</v>
      </c>
      <c r="G86" s="160" t="s">
        <v>14</v>
      </c>
      <c r="H86" s="72">
        <v>4</v>
      </c>
      <c r="I86" s="61"/>
      <c r="J86" s="61">
        <v>232</v>
      </c>
      <c r="K86" s="61"/>
      <c r="L86" s="6">
        <f t="shared" si="24"/>
        <v>232</v>
      </c>
      <c r="M86" s="108" t="s">
        <v>140</v>
      </c>
      <c r="N86" s="56">
        <f>0.03*L86</f>
        <v>6.96</v>
      </c>
      <c r="O86" s="82" t="s">
        <v>166</v>
      </c>
      <c r="P86" s="286" t="s">
        <v>73</v>
      </c>
      <c r="Q86" s="287"/>
      <c r="R86" s="288"/>
      <c r="S86" s="2"/>
    </row>
    <row r="87" spans="1:20" s="8" customFormat="1" ht="19.5" thickBot="1">
      <c r="A87" s="425" t="s">
        <v>124</v>
      </c>
      <c r="B87" s="426"/>
      <c r="C87" s="427"/>
      <c r="D87" s="63">
        <v>2006</v>
      </c>
      <c r="E87" s="64">
        <v>27.55</v>
      </c>
      <c r="F87" s="63" t="s">
        <v>125</v>
      </c>
      <c r="G87" s="123" t="s">
        <v>14</v>
      </c>
      <c r="H87" s="63">
        <v>8</v>
      </c>
      <c r="I87" s="15"/>
      <c r="J87" s="15">
        <v>153</v>
      </c>
      <c r="K87" s="15"/>
      <c r="L87" s="15">
        <f t="shared" si="24"/>
        <v>153</v>
      </c>
      <c r="M87" s="107" t="s">
        <v>139</v>
      </c>
      <c r="N87" s="15">
        <f>0.13*L87</f>
        <v>19.89</v>
      </c>
      <c r="O87" s="16" t="s">
        <v>75</v>
      </c>
      <c r="P87" s="420" t="s">
        <v>73</v>
      </c>
      <c r="Q87" s="418"/>
      <c r="R87" s="421"/>
      <c r="S87" s="2"/>
      <c r="T87" s="81"/>
    </row>
    <row r="88" spans="1:20" s="8" customFormat="1" ht="19.5" thickBot="1">
      <c r="A88" s="380" t="s">
        <v>68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381"/>
      <c r="T88" s="81"/>
    </row>
    <row r="89" spans="1:20" s="8" customFormat="1" ht="19.5" thickBot="1">
      <c r="A89" s="300" t="s">
        <v>131</v>
      </c>
      <c r="B89" s="311"/>
      <c r="C89" s="311"/>
      <c r="D89" s="5">
        <v>1999</v>
      </c>
      <c r="E89" s="4">
        <v>70</v>
      </c>
      <c r="F89" s="115" t="s">
        <v>132</v>
      </c>
      <c r="G89" s="50" t="s">
        <v>14</v>
      </c>
      <c r="H89" s="5">
        <v>16</v>
      </c>
      <c r="I89" s="6"/>
      <c r="J89" s="6">
        <v>239</v>
      </c>
      <c r="K89" s="6"/>
      <c r="L89" s="17">
        <f t="shared" ref="L89" si="25">J89</f>
        <v>239</v>
      </c>
      <c r="M89" s="19" t="s">
        <v>138</v>
      </c>
      <c r="N89" s="20">
        <f>0.5*L89</f>
        <v>119.5</v>
      </c>
      <c r="O89" s="69" t="s">
        <v>171</v>
      </c>
      <c r="P89" s="286" t="s">
        <v>73</v>
      </c>
      <c r="Q89" s="287"/>
      <c r="R89" s="288"/>
      <c r="S89" s="2"/>
      <c r="T89" s="81"/>
    </row>
    <row r="90" spans="1:20" s="2" customFormat="1" ht="19.5" thickBot="1">
      <c r="A90" s="272" t="s">
        <v>69</v>
      </c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4"/>
      <c r="T90" s="81"/>
    </row>
    <row r="91" spans="1:20" s="2" customFormat="1">
      <c r="A91" s="398" t="s">
        <v>113</v>
      </c>
      <c r="B91" s="399"/>
      <c r="C91" s="399"/>
      <c r="D91" s="55">
        <v>1997</v>
      </c>
      <c r="E91" s="18">
        <v>55.6</v>
      </c>
      <c r="F91" s="54" t="s">
        <v>114</v>
      </c>
      <c r="G91" s="79" t="s">
        <v>14</v>
      </c>
      <c r="H91" s="55">
        <v>24</v>
      </c>
      <c r="I91" s="17"/>
      <c r="J91" s="17">
        <v>62</v>
      </c>
      <c r="K91" s="17"/>
      <c r="L91" s="17">
        <f>J91</f>
        <v>62</v>
      </c>
      <c r="M91" s="179" t="s">
        <v>139</v>
      </c>
      <c r="N91" s="180">
        <f>1*L91</f>
        <v>62</v>
      </c>
      <c r="O91" s="181" t="s">
        <v>114</v>
      </c>
      <c r="P91" s="338" t="s">
        <v>73</v>
      </c>
      <c r="Q91" s="339"/>
      <c r="R91" s="400"/>
      <c r="T91" s="81"/>
    </row>
    <row r="92" spans="1:20" s="2" customFormat="1" ht="19.5" thickBot="1">
      <c r="A92" s="385" t="s">
        <v>128</v>
      </c>
      <c r="B92" s="386"/>
      <c r="C92" s="386"/>
      <c r="D92" s="63">
        <v>1997</v>
      </c>
      <c r="E92" s="64">
        <v>63</v>
      </c>
      <c r="F92" s="123" t="s">
        <v>114</v>
      </c>
      <c r="G92" s="118" t="s">
        <v>129</v>
      </c>
      <c r="H92" s="63">
        <v>16</v>
      </c>
      <c r="I92" s="15"/>
      <c r="J92" s="15">
        <v>200</v>
      </c>
      <c r="K92" s="15"/>
      <c r="L92" s="15">
        <f t="shared" ref="L92" si="26">J92</f>
        <v>200</v>
      </c>
      <c r="M92" s="182" t="s">
        <v>138</v>
      </c>
      <c r="N92" s="24">
        <f>0.5*L92</f>
        <v>100</v>
      </c>
      <c r="O92" s="65" t="s">
        <v>171</v>
      </c>
      <c r="P92" s="369" t="s">
        <v>130</v>
      </c>
      <c r="Q92" s="369"/>
      <c r="R92" s="370"/>
      <c r="T92" s="81"/>
    </row>
    <row r="93" spans="1:20" s="2" customFormat="1">
      <c r="K93" s="41"/>
      <c r="L93" s="41"/>
      <c r="N93" s="41"/>
      <c r="O93" s="70"/>
    </row>
    <row r="94" spans="1:20" s="38" customFormat="1">
      <c r="A94" s="290" t="s">
        <v>189</v>
      </c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20" s="38" customFormat="1">
      <c r="A95" s="75"/>
      <c r="B95" s="80"/>
      <c r="C95" s="98"/>
      <c r="D95" s="80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110"/>
      <c r="R95" s="110"/>
    </row>
    <row r="96" spans="1:20" s="38" customFormat="1">
      <c r="A96" s="290" t="s">
        <v>183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</row>
    <row r="97" spans="1:18" s="38" customFormat="1">
      <c r="A97" s="75"/>
      <c r="B97" s="111"/>
      <c r="C97" s="112"/>
      <c r="D97" s="113"/>
      <c r="E97" s="10"/>
      <c r="F97" s="102"/>
      <c r="G97" s="102"/>
      <c r="H97" s="102"/>
      <c r="I97" s="111"/>
      <c r="J97" s="111"/>
      <c r="K97" s="102"/>
      <c r="L97" s="111"/>
      <c r="M97" s="104"/>
      <c r="N97" s="102"/>
      <c r="O97" s="102"/>
      <c r="P97" s="102"/>
      <c r="Q97" s="110"/>
      <c r="R97" s="110"/>
    </row>
    <row r="98" spans="1:18" s="38" customFormat="1">
      <c r="A98" s="290" t="s">
        <v>144</v>
      </c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</row>
    <row r="99" spans="1:18">
      <c r="F99" s="103"/>
      <c r="P99" s="102"/>
      <c r="Q99" s="102"/>
      <c r="R99" s="102"/>
    </row>
    <row r="100" spans="1:18" ht="20.25">
      <c r="A100" s="362"/>
      <c r="B100" s="363"/>
      <c r="C100" s="363"/>
      <c r="D100" s="363"/>
      <c r="E100" s="364"/>
      <c r="F100" s="365"/>
      <c r="G100" s="363"/>
      <c r="H100" s="363"/>
      <c r="I100" s="363"/>
      <c r="J100" s="363"/>
      <c r="K100" s="366"/>
      <c r="L100" s="363"/>
      <c r="M100" s="363"/>
      <c r="N100" s="366"/>
      <c r="O100" s="366"/>
      <c r="P100" s="363"/>
      <c r="Q100" s="363"/>
      <c r="R100" s="363"/>
    </row>
  </sheetData>
  <mergeCells count="170">
    <mergeCell ref="A46:C46"/>
    <mergeCell ref="P46:R46"/>
    <mergeCell ref="P47:R47"/>
    <mergeCell ref="A35:R35"/>
    <mergeCell ref="A36:C36"/>
    <mergeCell ref="P36:R36"/>
    <mergeCell ref="A37:C37"/>
    <mergeCell ref="P37:R37"/>
    <mergeCell ref="A38:C38"/>
    <mergeCell ref="P38:R38"/>
    <mergeCell ref="P43:R43"/>
    <mergeCell ref="P42:R42"/>
    <mergeCell ref="P40:R40"/>
    <mergeCell ref="A43:C43"/>
    <mergeCell ref="A42:C42"/>
    <mergeCell ref="P87:R87"/>
    <mergeCell ref="A52:C52"/>
    <mergeCell ref="P52:R52"/>
    <mergeCell ref="A61:C61"/>
    <mergeCell ref="P61:R61"/>
    <mergeCell ref="A68:C68"/>
    <mergeCell ref="P68:R68"/>
    <mergeCell ref="A69:C69"/>
    <mergeCell ref="P69:R69"/>
    <mergeCell ref="A76:C76"/>
    <mergeCell ref="P76:R76"/>
    <mergeCell ref="P77:R77"/>
    <mergeCell ref="A57:C57"/>
    <mergeCell ref="P59:R59"/>
    <mergeCell ref="A55:C55"/>
    <mergeCell ref="A54:R54"/>
    <mergeCell ref="P57:R57"/>
    <mergeCell ref="A56:C56"/>
    <mergeCell ref="P56:R56"/>
    <mergeCell ref="A60:C60"/>
    <mergeCell ref="A91:C91"/>
    <mergeCell ref="P91:R91"/>
    <mergeCell ref="A66:R66"/>
    <mergeCell ref="P60:R60"/>
    <mergeCell ref="P65:R65"/>
    <mergeCell ref="A67:C67"/>
    <mergeCell ref="A65:C65"/>
    <mergeCell ref="A79:R79"/>
    <mergeCell ref="A80:C80"/>
    <mergeCell ref="A74:R74"/>
    <mergeCell ref="P72:R72"/>
    <mergeCell ref="P73:R73"/>
    <mergeCell ref="A62:R62"/>
    <mergeCell ref="A64:C64"/>
    <mergeCell ref="P64:R64"/>
    <mergeCell ref="A70:R70"/>
    <mergeCell ref="A81:C81"/>
    <mergeCell ref="A82:C82"/>
    <mergeCell ref="P81:R81"/>
    <mergeCell ref="P82:R82"/>
    <mergeCell ref="A84:C84"/>
    <mergeCell ref="P84:R84"/>
    <mergeCell ref="A77:C77"/>
    <mergeCell ref="A87:C87"/>
    <mergeCell ref="P22:R22"/>
    <mergeCell ref="A23:C23"/>
    <mergeCell ref="P23:R23"/>
    <mergeCell ref="A20:C20"/>
    <mergeCell ref="P34:R34"/>
    <mergeCell ref="A40:C40"/>
    <mergeCell ref="A34:C34"/>
    <mergeCell ref="A73:C73"/>
    <mergeCell ref="P67:R67"/>
    <mergeCell ref="P53:R53"/>
    <mergeCell ref="P55:R55"/>
    <mergeCell ref="A59:C59"/>
    <mergeCell ref="A58:R58"/>
    <mergeCell ref="A44:R44"/>
    <mergeCell ref="A39:R39"/>
    <mergeCell ref="A45:C45"/>
    <mergeCell ref="A47:C47"/>
    <mergeCell ref="A49:C49"/>
    <mergeCell ref="P45:R45"/>
    <mergeCell ref="A53:C53"/>
    <mergeCell ref="A51:C51"/>
    <mergeCell ref="P48:R48"/>
    <mergeCell ref="P51:R51"/>
    <mergeCell ref="A48:C48"/>
    <mergeCell ref="A100:R100"/>
    <mergeCell ref="A78:C78"/>
    <mergeCell ref="P78:R78"/>
    <mergeCell ref="P92:R92"/>
    <mergeCell ref="A71:C71"/>
    <mergeCell ref="A90:R90"/>
    <mergeCell ref="P71:R71"/>
    <mergeCell ref="A72:C72"/>
    <mergeCell ref="P80:R80"/>
    <mergeCell ref="A88:R88"/>
    <mergeCell ref="A94:R94"/>
    <mergeCell ref="A96:R96"/>
    <mergeCell ref="A89:C89"/>
    <mergeCell ref="P89:R89"/>
    <mergeCell ref="A86:C86"/>
    <mergeCell ref="P86:R86"/>
    <mergeCell ref="A83:R83"/>
    <mergeCell ref="A85:C85"/>
    <mergeCell ref="P85:R85"/>
    <mergeCell ref="A92:C92"/>
    <mergeCell ref="A98:R98"/>
    <mergeCell ref="A75:C75"/>
    <mergeCell ref="P75:R75"/>
    <mergeCell ref="A63:C63"/>
    <mergeCell ref="E9:E14"/>
    <mergeCell ref="H9:H14"/>
    <mergeCell ref="J9:K9"/>
    <mergeCell ref="A18:C18"/>
    <mergeCell ref="P17:R17"/>
    <mergeCell ref="A50:R50"/>
    <mergeCell ref="P49:R49"/>
    <mergeCell ref="P63:R63"/>
    <mergeCell ref="L9:L14"/>
    <mergeCell ref="M9:M14"/>
    <mergeCell ref="N9:N14"/>
    <mergeCell ref="G9:G14"/>
    <mergeCell ref="F9:F14"/>
    <mergeCell ref="P16:R16"/>
    <mergeCell ref="P19:R19"/>
    <mergeCell ref="I9:I14"/>
    <mergeCell ref="A15:R15"/>
    <mergeCell ref="A21:C21"/>
    <mergeCell ref="A33:C33"/>
    <mergeCell ref="P33:R33"/>
    <mergeCell ref="O9:O14"/>
    <mergeCell ref="J10:K14"/>
    <mergeCell ref="A19:C19"/>
    <mergeCell ref="P18:R18"/>
    <mergeCell ref="A9:C14"/>
    <mergeCell ref="P9:R14"/>
    <mergeCell ref="A16:C16"/>
    <mergeCell ref="D9:D14"/>
    <mergeCell ref="A2:R2"/>
    <mergeCell ref="A3:R3"/>
    <mergeCell ref="G7:L7"/>
    <mergeCell ref="A5:R5"/>
    <mergeCell ref="A7:D7"/>
    <mergeCell ref="O7:R7"/>
    <mergeCell ref="O8:R8"/>
    <mergeCell ref="K8:N8"/>
    <mergeCell ref="A6:R6"/>
    <mergeCell ref="A8:D8"/>
    <mergeCell ref="E8:J8"/>
    <mergeCell ref="P20:R20"/>
    <mergeCell ref="A31:R31"/>
    <mergeCell ref="A32:C32"/>
    <mergeCell ref="P32:R32"/>
    <mergeCell ref="A41:C41"/>
    <mergeCell ref="P41:R41"/>
    <mergeCell ref="A22:C22"/>
    <mergeCell ref="P21:R21"/>
    <mergeCell ref="A1:R1"/>
    <mergeCell ref="A24:C24"/>
    <mergeCell ref="P24:R24"/>
    <mergeCell ref="A25:C25"/>
    <mergeCell ref="P25:R25"/>
    <mergeCell ref="A26:C26"/>
    <mergeCell ref="P26:R26"/>
    <mergeCell ref="A27:C27"/>
    <mergeCell ref="P27:R27"/>
    <mergeCell ref="A28:C28"/>
    <mergeCell ref="P28:R28"/>
    <mergeCell ref="A29:C29"/>
    <mergeCell ref="P29:R29"/>
    <mergeCell ref="A30:C30"/>
    <mergeCell ref="P30:R30"/>
    <mergeCell ref="A17:C17"/>
  </mergeCells>
  <printOptions horizontalCentered="1"/>
  <pageMargins left="0.39370078740157483" right="0" top="0.35433070866141736" bottom="0.35433070866141736" header="0.31496062992125984" footer="0.905511811023622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="80" zoomScaleNormal="80" workbookViewId="0">
      <selection activeCell="S11" sqref="S11"/>
    </sheetView>
  </sheetViews>
  <sheetFormatPr defaultColWidth="9.140625" defaultRowHeight="15.75"/>
  <cols>
    <col min="1" max="1" width="27.7109375" style="53" customWidth="1"/>
    <col min="2" max="2" width="9.140625" style="89"/>
    <col min="3" max="3" width="9.5703125" style="99" bestFit="1" customWidth="1"/>
    <col min="4" max="4" width="9.140625" style="89"/>
    <col min="5" max="5" width="19" style="38" customWidth="1"/>
    <col min="6" max="8" width="9.140625" style="90"/>
    <col min="9" max="11" width="9.140625" style="89"/>
    <col min="12" max="13" width="9.140625" style="90"/>
    <col min="14" max="14" width="31.5703125" style="106" customWidth="1"/>
    <col min="15" max="16384" width="9.140625" style="38"/>
  </cols>
  <sheetData>
    <row r="1" spans="1:18" ht="18.75">
      <c r="A1" s="328" t="s">
        <v>178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461"/>
    </row>
    <row r="2" spans="1:18" ht="21">
      <c r="A2" s="328" t="s">
        <v>142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225"/>
      <c r="P2" s="225"/>
      <c r="Q2" s="225"/>
      <c r="R2" s="225"/>
    </row>
    <row r="3" spans="1:18" ht="21">
      <c r="A3" s="328" t="s">
        <v>143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225"/>
      <c r="P3" s="225"/>
      <c r="Q3" s="225"/>
      <c r="R3" s="225"/>
    </row>
    <row r="4" spans="1:18">
      <c r="A4" s="52"/>
      <c r="B4" s="84"/>
      <c r="C4" s="91"/>
      <c r="D4" s="84"/>
      <c r="E4" s="48"/>
      <c r="F4" s="84"/>
      <c r="G4" s="84"/>
      <c r="H4" s="84"/>
      <c r="I4" s="100"/>
      <c r="J4" s="100"/>
      <c r="K4" s="100"/>
      <c r="L4" s="84"/>
      <c r="M4" s="25"/>
      <c r="N4" s="101"/>
    </row>
    <row r="5" spans="1:18" ht="20.25">
      <c r="A5" s="462" t="s">
        <v>23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4"/>
    </row>
    <row r="6" spans="1:18">
      <c r="A6" s="76" t="s">
        <v>148</v>
      </c>
      <c r="B6" s="85"/>
      <c r="C6" s="92"/>
      <c r="D6" s="85"/>
      <c r="E6" s="47"/>
      <c r="F6" s="26"/>
      <c r="G6" s="26"/>
      <c r="H6" s="26"/>
      <c r="I6" s="26"/>
      <c r="J6" s="26"/>
      <c r="K6" s="465" t="s">
        <v>22</v>
      </c>
      <c r="L6" s="466"/>
      <c r="M6" s="466"/>
      <c r="N6" s="466"/>
    </row>
    <row r="7" spans="1:18" ht="20.25">
      <c r="A7" s="430" t="s">
        <v>179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9"/>
    </row>
    <row r="8" spans="1:18">
      <c r="A8" s="74"/>
      <c r="B8" s="86"/>
      <c r="C8" s="93"/>
      <c r="D8" s="86"/>
      <c r="E8" s="48"/>
      <c r="F8" s="84"/>
      <c r="G8" s="84"/>
      <c r="H8" s="84"/>
      <c r="I8" s="449"/>
      <c r="J8" s="449"/>
      <c r="K8" s="449"/>
      <c r="L8" s="449"/>
      <c r="M8" s="25"/>
      <c r="N8" s="101"/>
    </row>
    <row r="9" spans="1:18" ht="16.5" thickBot="1">
      <c r="A9" s="450" t="s">
        <v>44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</row>
    <row r="10" spans="1:18" ht="16.5" thickBot="1">
      <c r="A10" s="452" t="s">
        <v>24</v>
      </c>
      <c r="B10" s="455" t="s">
        <v>25</v>
      </c>
      <c r="C10" s="458" t="s">
        <v>26</v>
      </c>
      <c r="D10" s="437" t="s">
        <v>27</v>
      </c>
      <c r="E10" s="467" t="s">
        <v>28</v>
      </c>
      <c r="F10" s="455" t="s">
        <v>29</v>
      </c>
      <c r="G10" s="470" t="s">
        <v>30</v>
      </c>
      <c r="H10" s="435" t="s">
        <v>31</v>
      </c>
      <c r="I10" s="436"/>
      <c r="J10" s="437" t="s">
        <v>32</v>
      </c>
      <c r="K10" s="437" t="s">
        <v>15</v>
      </c>
      <c r="L10" s="440" t="s">
        <v>33</v>
      </c>
      <c r="M10" s="443" t="s">
        <v>34</v>
      </c>
      <c r="N10" s="467" t="s">
        <v>35</v>
      </c>
    </row>
    <row r="11" spans="1:18">
      <c r="A11" s="453"/>
      <c r="B11" s="456"/>
      <c r="C11" s="459"/>
      <c r="D11" s="438"/>
      <c r="E11" s="468"/>
      <c r="F11" s="456"/>
      <c r="G11" s="471"/>
      <c r="H11" s="455" t="s">
        <v>36</v>
      </c>
      <c r="I11" s="437" t="s">
        <v>37</v>
      </c>
      <c r="J11" s="438"/>
      <c r="K11" s="438"/>
      <c r="L11" s="441"/>
      <c r="M11" s="444"/>
      <c r="N11" s="468"/>
    </row>
    <row r="12" spans="1:18">
      <c r="A12" s="453"/>
      <c r="B12" s="456"/>
      <c r="C12" s="459"/>
      <c r="D12" s="438"/>
      <c r="E12" s="468"/>
      <c r="F12" s="456"/>
      <c r="G12" s="471"/>
      <c r="H12" s="456"/>
      <c r="I12" s="438"/>
      <c r="J12" s="438"/>
      <c r="K12" s="438"/>
      <c r="L12" s="441"/>
      <c r="M12" s="444"/>
      <c r="N12" s="468"/>
    </row>
    <row r="13" spans="1:18">
      <c r="A13" s="453"/>
      <c r="B13" s="456"/>
      <c r="C13" s="459"/>
      <c r="D13" s="438"/>
      <c r="E13" s="468"/>
      <c r="F13" s="456"/>
      <c r="G13" s="471"/>
      <c r="H13" s="456"/>
      <c r="I13" s="438"/>
      <c r="J13" s="438"/>
      <c r="K13" s="438"/>
      <c r="L13" s="441"/>
      <c r="M13" s="444"/>
      <c r="N13" s="468"/>
    </row>
    <row r="14" spans="1:18">
      <c r="A14" s="453"/>
      <c r="B14" s="456"/>
      <c r="C14" s="459"/>
      <c r="D14" s="438"/>
      <c r="E14" s="468"/>
      <c r="F14" s="456"/>
      <c r="G14" s="471"/>
      <c r="H14" s="456"/>
      <c r="I14" s="438"/>
      <c r="J14" s="438"/>
      <c r="K14" s="438"/>
      <c r="L14" s="441"/>
      <c r="M14" s="444"/>
      <c r="N14" s="468"/>
    </row>
    <row r="15" spans="1:18" ht="16.5" thickBot="1">
      <c r="A15" s="454"/>
      <c r="B15" s="457"/>
      <c r="C15" s="460"/>
      <c r="D15" s="439"/>
      <c r="E15" s="469"/>
      <c r="F15" s="457"/>
      <c r="G15" s="472"/>
      <c r="H15" s="457"/>
      <c r="I15" s="439"/>
      <c r="J15" s="439"/>
      <c r="K15" s="439"/>
      <c r="L15" s="442"/>
      <c r="M15" s="445"/>
      <c r="N15" s="469"/>
    </row>
    <row r="16" spans="1:18" ht="16.5" thickBot="1">
      <c r="A16" s="446" t="s">
        <v>16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8"/>
    </row>
    <row r="17" spans="1:14">
      <c r="A17" s="184" t="s">
        <v>134</v>
      </c>
      <c r="B17" s="185">
        <v>1998</v>
      </c>
      <c r="C17" s="186">
        <v>47</v>
      </c>
      <c r="D17" s="187" t="s">
        <v>78</v>
      </c>
      <c r="E17" s="116" t="s">
        <v>14</v>
      </c>
      <c r="F17" s="185">
        <v>16</v>
      </c>
      <c r="G17" s="187">
        <v>40</v>
      </c>
      <c r="H17" s="185">
        <v>34</v>
      </c>
      <c r="I17" s="187">
        <f>H17/2</f>
        <v>17</v>
      </c>
      <c r="J17" s="187">
        <f>G17+I17</f>
        <v>57</v>
      </c>
      <c r="K17" s="187">
        <f>0.6*J17</f>
        <v>34.199999999999996</v>
      </c>
      <c r="L17" s="188" t="s">
        <v>139</v>
      </c>
      <c r="M17" s="189" t="s">
        <v>166</v>
      </c>
      <c r="N17" s="190" t="s">
        <v>116</v>
      </c>
    </row>
    <row r="18" spans="1:14">
      <c r="A18" s="191" t="s">
        <v>161</v>
      </c>
      <c r="B18" s="88">
        <v>1995</v>
      </c>
      <c r="C18" s="94">
        <v>62.9</v>
      </c>
      <c r="D18" s="35" t="s">
        <v>114</v>
      </c>
      <c r="E18" s="57" t="s">
        <v>51</v>
      </c>
      <c r="F18" s="88">
        <v>24</v>
      </c>
      <c r="G18" s="35">
        <v>129</v>
      </c>
      <c r="H18" s="88">
        <v>194</v>
      </c>
      <c r="I18" s="35">
        <f>H18/2</f>
        <v>97</v>
      </c>
      <c r="J18" s="35">
        <f>G18+I18</f>
        <v>226</v>
      </c>
      <c r="K18" s="35">
        <f>1*J18</f>
        <v>226</v>
      </c>
      <c r="L18" s="183" t="s">
        <v>138</v>
      </c>
      <c r="M18" s="30" t="s">
        <v>171</v>
      </c>
      <c r="N18" s="192" t="s">
        <v>116</v>
      </c>
    </row>
    <row r="19" spans="1:14" ht="16.5" thickBot="1">
      <c r="A19" s="193"/>
      <c r="B19" s="121"/>
      <c r="C19" s="194"/>
      <c r="D19" s="138"/>
      <c r="E19" s="118"/>
      <c r="F19" s="121"/>
      <c r="G19" s="138"/>
      <c r="H19" s="121"/>
      <c r="I19" s="138"/>
      <c r="J19" s="138"/>
      <c r="K19" s="138"/>
      <c r="L19" s="195"/>
      <c r="M19" s="141"/>
      <c r="N19" s="196"/>
    </row>
    <row r="20" spans="1:14" ht="16.5" thickBot="1">
      <c r="A20" s="432" t="s">
        <v>17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4"/>
    </row>
    <row r="21" spans="1:14">
      <c r="A21" s="184" t="s">
        <v>101</v>
      </c>
      <c r="B21" s="185">
        <v>1998</v>
      </c>
      <c r="C21" s="186">
        <v>67.900000000000006</v>
      </c>
      <c r="D21" s="187" t="s">
        <v>78</v>
      </c>
      <c r="E21" s="116" t="s">
        <v>50</v>
      </c>
      <c r="F21" s="185">
        <v>16</v>
      </c>
      <c r="G21" s="187">
        <v>50</v>
      </c>
      <c r="H21" s="185">
        <v>200</v>
      </c>
      <c r="I21" s="187">
        <f>H21/2</f>
        <v>100</v>
      </c>
      <c r="J21" s="187">
        <f>G21+I21</f>
        <v>150</v>
      </c>
      <c r="K21" s="187">
        <f>0.6*J21</f>
        <v>90</v>
      </c>
      <c r="L21" s="188" t="s">
        <v>139</v>
      </c>
      <c r="M21" s="189" t="s">
        <v>174</v>
      </c>
      <c r="N21" s="190" t="s">
        <v>99</v>
      </c>
    </row>
    <row r="22" spans="1:14">
      <c r="A22" s="191" t="s">
        <v>57</v>
      </c>
      <c r="B22" s="88">
        <v>1995</v>
      </c>
      <c r="C22" s="94">
        <v>67.95</v>
      </c>
      <c r="D22" s="35" t="s">
        <v>114</v>
      </c>
      <c r="E22" s="57" t="s">
        <v>51</v>
      </c>
      <c r="F22" s="88">
        <v>24</v>
      </c>
      <c r="G22" s="35">
        <v>101</v>
      </c>
      <c r="H22" s="88">
        <v>118</v>
      </c>
      <c r="I22" s="35">
        <f>H22/2</f>
        <v>59</v>
      </c>
      <c r="J22" s="35">
        <f>G22+I22</f>
        <v>160</v>
      </c>
      <c r="K22" s="35">
        <f>1*J22</f>
        <v>160</v>
      </c>
      <c r="L22" s="183" t="s">
        <v>138</v>
      </c>
      <c r="M22" s="30" t="s">
        <v>171</v>
      </c>
      <c r="N22" s="192" t="s">
        <v>116</v>
      </c>
    </row>
    <row r="23" spans="1:14" ht="16.5" thickBot="1">
      <c r="A23" s="193"/>
      <c r="B23" s="121"/>
      <c r="C23" s="194"/>
      <c r="D23" s="138"/>
      <c r="E23" s="118"/>
      <c r="F23" s="121"/>
      <c r="G23" s="138"/>
      <c r="H23" s="121"/>
      <c r="I23" s="138"/>
      <c r="J23" s="138"/>
      <c r="K23" s="138"/>
      <c r="L23" s="195"/>
      <c r="M23" s="141"/>
      <c r="N23" s="196"/>
    </row>
    <row r="24" spans="1:14" ht="16.5" thickBot="1">
      <c r="A24" s="432" t="s">
        <v>41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4"/>
    </row>
    <row r="25" spans="1:14">
      <c r="A25" s="124" t="s">
        <v>136</v>
      </c>
      <c r="B25" s="197">
        <v>1998</v>
      </c>
      <c r="C25" s="198">
        <v>73</v>
      </c>
      <c r="D25" s="185">
        <v>1</v>
      </c>
      <c r="E25" s="116" t="s">
        <v>51</v>
      </c>
      <c r="F25" s="197">
        <v>24</v>
      </c>
      <c r="G25" s="170">
        <v>113</v>
      </c>
      <c r="H25" s="170">
        <v>190</v>
      </c>
      <c r="I25" s="187">
        <f>H25/2</f>
        <v>95</v>
      </c>
      <c r="J25" s="187">
        <f>G25+I25</f>
        <v>208</v>
      </c>
      <c r="K25" s="187">
        <f>1*J25</f>
        <v>208</v>
      </c>
      <c r="L25" s="199" t="s">
        <v>138</v>
      </c>
      <c r="M25" s="200" t="s">
        <v>171</v>
      </c>
      <c r="N25" s="201" t="s">
        <v>137</v>
      </c>
    </row>
    <row r="26" spans="1:14">
      <c r="A26" s="125" t="s">
        <v>52</v>
      </c>
      <c r="B26" s="31">
        <v>1995</v>
      </c>
      <c r="C26" s="95">
        <v>69.2</v>
      </c>
      <c r="D26" s="88" t="s">
        <v>114</v>
      </c>
      <c r="E26" s="57" t="s">
        <v>51</v>
      </c>
      <c r="F26" s="31">
        <v>24</v>
      </c>
      <c r="G26" s="32">
        <v>80</v>
      </c>
      <c r="H26" s="27">
        <v>110</v>
      </c>
      <c r="I26" s="35">
        <f>H26/2</f>
        <v>55</v>
      </c>
      <c r="J26" s="35">
        <f>G26+I26</f>
        <v>135</v>
      </c>
      <c r="K26" s="35">
        <f>1*J26</f>
        <v>135</v>
      </c>
      <c r="L26" s="29" t="s">
        <v>139</v>
      </c>
      <c r="M26" s="28" t="s">
        <v>171</v>
      </c>
      <c r="N26" s="114" t="s">
        <v>116</v>
      </c>
    </row>
    <row r="27" spans="1:14">
      <c r="A27" s="230" t="s">
        <v>159</v>
      </c>
      <c r="B27" s="231">
        <v>1997</v>
      </c>
      <c r="C27" s="232">
        <v>72</v>
      </c>
      <c r="D27" s="233" t="s">
        <v>78</v>
      </c>
      <c r="E27" s="234" t="s">
        <v>51</v>
      </c>
      <c r="F27" s="231">
        <v>16</v>
      </c>
      <c r="G27" s="235">
        <v>93</v>
      </c>
      <c r="H27" s="228">
        <v>175</v>
      </c>
      <c r="I27" s="35">
        <f t="shared" ref="I27:I28" si="0">H27/2</f>
        <v>87.5</v>
      </c>
      <c r="J27" s="35">
        <f t="shared" ref="J27:J28" si="1">G27+I27</f>
        <v>180.5</v>
      </c>
      <c r="K27" s="35">
        <f>0.6*J27</f>
        <v>108.3</v>
      </c>
      <c r="L27" s="229">
        <v>4</v>
      </c>
      <c r="M27" s="226" t="s">
        <v>174</v>
      </c>
      <c r="N27" s="227" t="s">
        <v>137</v>
      </c>
    </row>
    <row r="28" spans="1:14" ht="16.5" thickBot="1">
      <c r="A28" s="126" t="s">
        <v>147</v>
      </c>
      <c r="B28" s="120">
        <v>1997</v>
      </c>
      <c r="C28" s="137">
        <v>73</v>
      </c>
      <c r="D28" s="138">
        <v>1</v>
      </c>
      <c r="E28" s="118" t="s">
        <v>14</v>
      </c>
      <c r="F28" s="117">
        <v>24</v>
      </c>
      <c r="G28" s="139">
        <v>55</v>
      </c>
      <c r="H28" s="202">
        <v>110</v>
      </c>
      <c r="I28" s="138">
        <f t="shared" si="0"/>
        <v>55</v>
      </c>
      <c r="J28" s="138">
        <f t="shared" si="1"/>
        <v>110</v>
      </c>
      <c r="K28" s="138">
        <f>1*J28</f>
        <v>110</v>
      </c>
      <c r="L28" s="204" t="s">
        <v>140</v>
      </c>
      <c r="M28" s="205" t="s">
        <v>177</v>
      </c>
      <c r="N28" s="206" t="s">
        <v>109</v>
      </c>
    </row>
    <row r="29" spans="1:14" ht="16.5" thickBot="1">
      <c r="A29" s="446" t="s">
        <v>38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48"/>
    </row>
    <row r="30" spans="1:14">
      <c r="A30" s="124" t="s">
        <v>173</v>
      </c>
      <c r="B30" s="197">
        <v>1998</v>
      </c>
      <c r="C30" s="198">
        <v>73.2</v>
      </c>
      <c r="D30" s="187" t="s">
        <v>114</v>
      </c>
      <c r="E30" s="119" t="s">
        <v>14</v>
      </c>
      <c r="F30" s="197">
        <v>24</v>
      </c>
      <c r="G30" s="170">
        <v>93</v>
      </c>
      <c r="H30" s="170">
        <v>90</v>
      </c>
      <c r="I30" s="187">
        <f>H30/2</f>
        <v>45</v>
      </c>
      <c r="J30" s="187">
        <f>G30+I30</f>
        <v>138</v>
      </c>
      <c r="K30" s="187">
        <f>1*J30</f>
        <v>138</v>
      </c>
      <c r="L30" s="199" t="s">
        <v>138</v>
      </c>
      <c r="M30" s="207" t="s">
        <v>171</v>
      </c>
      <c r="N30" s="208" t="s">
        <v>109</v>
      </c>
    </row>
    <row r="31" spans="1:14" ht="16.5" thickBot="1">
      <c r="A31" s="209"/>
      <c r="B31" s="210"/>
      <c r="C31" s="211"/>
      <c r="D31" s="203"/>
      <c r="E31" s="118"/>
      <c r="F31" s="210"/>
      <c r="G31" s="139"/>
      <c r="H31" s="139"/>
      <c r="I31" s="139"/>
      <c r="J31" s="139"/>
      <c r="K31" s="139"/>
      <c r="L31" s="140"/>
      <c r="M31" s="205"/>
      <c r="N31" s="206"/>
    </row>
    <row r="32" spans="1:14" ht="16.5" thickBot="1">
      <c r="A32" s="446" t="s">
        <v>18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48"/>
    </row>
    <row r="33" spans="1:14">
      <c r="A33" s="124" t="s">
        <v>149</v>
      </c>
      <c r="B33" s="187">
        <v>1997</v>
      </c>
      <c r="C33" s="236">
        <v>78.5</v>
      </c>
      <c r="D33" s="185">
        <v>1</v>
      </c>
      <c r="E33" s="116" t="s">
        <v>51</v>
      </c>
      <c r="F33" s="187">
        <v>24</v>
      </c>
      <c r="G33" s="187">
        <v>95</v>
      </c>
      <c r="H33" s="187">
        <v>113</v>
      </c>
      <c r="I33" s="187">
        <f>H33/2</f>
        <v>56.5</v>
      </c>
      <c r="J33" s="187">
        <f>G33+I33</f>
        <v>151.5</v>
      </c>
      <c r="K33" s="187">
        <f>1*J33</f>
        <v>151.5</v>
      </c>
      <c r="L33" s="199" t="s">
        <v>140</v>
      </c>
      <c r="M33" s="189" t="s">
        <v>171</v>
      </c>
      <c r="N33" s="208" t="s">
        <v>116</v>
      </c>
    </row>
    <row r="34" spans="1:14">
      <c r="A34" s="125" t="s">
        <v>150</v>
      </c>
      <c r="B34" s="35">
        <v>1995</v>
      </c>
      <c r="C34" s="96">
        <v>80.7</v>
      </c>
      <c r="D34" s="88" t="s">
        <v>78</v>
      </c>
      <c r="E34" s="57" t="s">
        <v>51</v>
      </c>
      <c r="F34" s="35">
        <v>24</v>
      </c>
      <c r="G34" s="35">
        <v>86</v>
      </c>
      <c r="H34" s="35">
        <v>100</v>
      </c>
      <c r="I34" s="35">
        <f>H34/2</f>
        <v>50</v>
      </c>
      <c r="J34" s="35">
        <f>G34+I34</f>
        <v>136</v>
      </c>
      <c r="K34" s="35">
        <f t="shared" ref="K34:K36" si="2">1*J34</f>
        <v>136</v>
      </c>
      <c r="L34" s="33">
        <v>4</v>
      </c>
      <c r="M34" s="28" t="s">
        <v>169</v>
      </c>
      <c r="N34" s="114" t="s">
        <v>137</v>
      </c>
    </row>
    <row r="35" spans="1:14">
      <c r="A35" s="230" t="s">
        <v>53</v>
      </c>
      <c r="B35" s="135">
        <v>1995</v>
      </c>
      <c r="C35" s="237">
        <v>84.5</v>
      </c>
      <c r="D35" s="233">
        <v>1</v>
      </c>
      <c r="E35" s="234" t="s">
        <v>51</v>
      </c>
      <c r="F35" s="135">
        <v>24</v>
      </c>
      <c r="G35" s="135">
        <v>100</v>
      </c>
      <c r="H35" s="135">
        <v>150</v>
      </c>
      <c r="I35" s="35">
        <f>H35/2</f>
        <v>75</v>
      </c>
      <c r="J35" s="35">
        <f>G35+I35</f>
        <v>175</v>
      </c>
      <c r="K35" s="35">
        <f t="shared" si="2"/>
        <v>175</v>
      </c>
      <c r="L35" s="136" t="s">
        <v>138</v>
      </c>
      <c r="M35" s="226" t="s">
        <v>171</v>
      </c>
      <c r="N35" s="227" t="s">
        <v>116</v>
      </c>
    </row>
    <row r="36" spans="1:14">
      <c r="A36" s="230" t="s">
        <v>152</v>
      </c>
      <c r="B36" s="135">
        <v>1993</v>
      </c>
      <c r="C36" s="237">
        <v>84.5</v>
      </c>
      <c r="D36" s="233" t="s">
        <v>78</v>
      </c>
      <c r="E36" s="234" t="s">
        <v>51</v>
      </c>
      <c r="F36" s="135">
        <v>24</v>
      </c>
      <c r="G36" s="135">
        <v>70</v>
      </c>
      <c r="H36" s="135">
        <v>140</v>
      </c>
      <c r="I36" s="35">
        <f>H36/2</f>
        <v>70</v>
      </c>
      <c r="J36" s="35">
        <f>G36+I36</f>
        <v>140</v>
      </c>
      <c r="K36" s="35">
        <f t="shared" si="2"/>
        <v>140</v>
      </c>
      <c r="L36" s="136" t="s">
        <v>153</v>
      </c>
      <c r="M36" s="226" t="s">
        <v>167</v>
      </c>
      <c r="N36" s="227" t="s">
        <v>116</v>
      </c>
    </row>
    <row r="37" spans="1:14">
      <c r="A37" s="230" t="s">
        <v>154</v>
      </c>
      <c r="B37" s="135">
        <v>1995</v>
      </c>
      <c r="C37" s="237">
        <v>81.5</v>
      </c>
      <c r="D37" s="233" t="s">
        <v>78</v>
      </c>
      <c r="E37" s="234" t="s">
        <v>51</v>
      </c>
      <c r="F37" s="135">
        <v>16</v>
      </c>
      <c r="G37" s="135">
        <v>116</v>
      </c>
      <c r="H37" s="135">
        <v>182</v>
      </c>
      <c r="I37" s="35">
        <f t="shared" ref="I37:I39" si="3">H37/2</f>
        <v>91</v>
      </c>
      <c r="J37" s="35">
        <f t="shared" ref="J37:J39" si="4">G37+I37</f>
        <v>207</v>
      </c>
      <c r="K37" s="35">
        <f>0.6*J37</f>
        <v>124.19999999999999</v>
      </c>
      <c r="L37" s="136">
        <v>5</v>
      </c>
      <c r="M37" s="226" t="s">
        <v>174</v>
      </c>
      <c r="N37" s="227" t="s">
        <v>137</v>
      </c>
    </row>
    <row r="38" spans="1:14">
      <c r="A38" s="230" t="s">
        <v>155</v>
      </c>
      <c r="B38" s="135">
        <v>1997</v>
      </c>
      <c r="C38" s="237">
        <v>84.1</v>
      </c>
      <c r="D38" s="233" t="s">
        <v>78</v>
      </c>
      <c r="E38" s="234" t="s">
        <v>51</v>
      </c>
      <c r="F38" s="135">
        <v>16</v>
      </c>
      <c r="G38" s="135">
        <v>104</v>
      </c>
      <c r="H38" s="135">
        <v>170</v>
      </c>
      <c r="I38" s="35">
        <f t="shared" si="3"/>
        <v>85</v>
      </c>
      <c r="J38" s="35">
        <f t="shared" si="4"/>
        <v>189</v>
      </c>
      <c r="K38" s="35">
        <f>0.6*J38</f>
        <v>113.39999999999999</v>
      </c>
      <c r="L38" s="136">
        <v>6</v>
      </c>
      <c r="M38" s="226" t="s">
        <v>174</v>
      </c>
      <c r="N38" s="227" t="s">
        <v>137</v>
      </c>
    </row>
    <row r="39" spans="1:14">
      <c r="A39" s="230" t="s">
        <v>158</v>
      </c>
      <c r="B39" s="135">
        <v>1997</v>
      </c>
      <c r="C39" s="237">
        <v>80.55</v>
      </c>
      <c r="D39" s="233" t="s">
        <v>78</v>
      </c>
      <c r="E39" s="234" t="s">
        <v>51</v>
      </c>
      <c r="F39" s="135">
        <v>16</v>
      </c>
      <c r="G39" s="135">
        <v>92</v>
      </c>
      <c r="H39" s="135">
        <v>190</v>
      </c>
      <c r="I39" s="35">
        <f t="shared" si="3"/>
        <v>95</v>
      </c>
      <c r="J39" s="35">
        <f t="shared" si="4"/>
        <v>187</v>
      </c>
      <c r="K39" s="35">
        <f>0.6*J39</f>
        <v>112.2</v>
      </c>
      <c r="L39" s="136">
        <v>7</v>
      </c>
      <c r="M39" s="226" t="s">
        <v>174</v>
      </c>
      <c r="N39" s="227" t="s">
        <v>137</v>
      </c>
    </row>
    <row r="40" spans="1:14" ht="16.5" thickBot="1">
      <c r="A40" s="126" t="s">
        <v>160</v>
      </c>
      <c r="B40" s="138">
        <v>1997</v>
      </c>
      <c r="C40" s="212">
        <v>82</v>
      </c>
      <c r="D40" s="121">
        <v>1</v>
      </c>
      <c r="E40" s="118" t="s">
        <v>51</v>
      </c>
      <c r="F40" s="138">
        <v>24</v>
      </c>
      <c r="G40" s="138">
        <v>104</v>
      </c>
      <c r="H40" s="138">
        <v>140</v>
      </c>
      <c r="I40" s="138">
        <f>H40/2</f>
        <v>70</v>
      </c>
      <c r="J40" s="138">
        <f>G40+I40</f>
        <v>174</v>
      </c>
      <c r="K40" s="138">
        <f>1*J40</f>
        <v>174</v>
      </c>
      <c r="L40" s="140" t="s">
        <v>139</v>
      </c>
      <c r="M40" s="205" t="s">
        <v>171</v>
      </c>
      <c r="N40" s="206" t="s">
        <v>116</v>
      </c>
    </row>
    <row r="41" spans="1:14" ht="16.5" thickBot="1">
      <c r="A41" s="446" t="s">
        <v>48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48"/>
    </row>
    <row r="42" spans="1:14">
      <c r="A42" s="124" t="s">
        <v>156</v>
      </c>
      <c r="B42" s="187">
        <v>1996</v>
      </c>
      <c r="C42" s="236">
        <v>90.9</v>
      </c>
      <c r="D42" s="187" t="s">
        <v>78</v>
      </c>
      <c r="E42" s="116" t="s">
        <v>51</v>
      </c>
      <c r="F42" s="187">
        <v>16</v>
      </c>
      <c r="G42" s="187">
        <v>100</v>
      </c>
      <c r="H42" s="187">
        <v>188</v>
      </c>
      <c r="I42" s="187">
        <f t="shared" ref="I42" si="5">H42/2</f>
        <v>94</v>
      </c>
      <c r="J42" s="187">
        <f t="shared" ref="J42" si="6">G42+I42</f>
        <v>194</v>
      </c>
      <c r="K42" s="187">
        <f>0.6*J42</f>
        <v>116.39999999999999</v>
      </c>
      <c r="L42" s="214" t="s">
        <v>139</v>
      </c>
      <c r="M42" s="207" t="s">
        <v>174</v>
      </c>
      <c r="N42" s="208" t="s">
        <v>137</v>
      </c>
    </row>
    <row r="43" spans="1:14">
      <c r="A43" s="125" t="s">
        <v>157</v>
      </c>
      <c r="B43" s="35">
        <v>1998</v>
      </c>
      <c r="C43" s="96">
        <v>86.3</v>
      </c>
      <c r="D43" s="35" t="s">
        <v>78</v>
      </c>
      <c r="E43" s="57" t="s">
        <v>51</v>
      </c>
      <c r="F43" s="35">
        <v>16</v>
      </c>
      <c r="G43" s="35">
        <v>104</v>
      </c>
      <c r="H43" s="35">
        <v>164</v>
      </c>
      <c r="I43" s="35">
        <f t="shared" ref="I43" si="7">H43/2</f>
        <v>82</v>
      </c>
      <c r="J43" s="35">
        <f t="shared" ref="J43" si="8">G43+I43</f>
        <v>186</v>
      </c>
      <c r="K43" s="35">
        <f>0.6*J43</f>
        <v>111.6</v>
      </c>
      <c r="L43" s="34" t="s">
        <v>140</v>
      </c>
      <c r="M43" s="28" t="s">
        <v>174</v>
      </c>
      <c r="N43" s="114" t="s">
        <v>137</v>
      </c>
    </row>
    <row r="44" spans="1:14" ht="19.5" thickBot="1">
      <c r="A44" s="250" t="s">
        <v>162</v>
      </c>
      <c r="B44" s="251">
        <v>1995</v>
      </c>
      <c r="C44" s="251">
        <v>86</v>
      </c>
      <c r="D44" s="251" t="s">
        <v>78</v>
      </c>
      <c r="E44" s="174" t="s">
        <v>51</v>
      </c>
      <c r="F44" s="251">
        <v>24</v>
      </c>
      <c r="G44" s="252">
        <v>77</v>
      </c>
      <c r="H44" s="253">
        <v>102</v>
      </c>
      <c r="I44" s="138">
        <f>H44/2</f>
        <v>51</v>
      </c>
      <c r="J44" s="138">
        <f>G44+I44</f>
        <v>128</v>
      </c>
      <c r="K44" s="138">
        <f>1*J44</f>
        <v>128</v>
      </c>
      <c r="L44" s="239" t="s">
        <v>138</v>
      </c>
      <c r="M44" s="254" t="s">
        <v>169</v>
      </c>
      <c r="N44" s="255" t="s">
        <v>137</v>
      </c>
    </row>
    <row r="45" spans="1:14" ht="16.5" thickBot="1">
      <c r="A45" s="446" t="s">
        <v>54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48"/>
    </row>
    <row r="46" spans="1:14">
      <c r="A46" s="124" t="s">
        <v>55</v>
      </c>
      <c r="B46" s="187">
        <v>1995</v>
      </c>
      <c r="C46" s="236">
        <v>107.05</v>
      </c>
      <c r="D46" s="187" t="s">
        <v>114</v>
      </c>
      <c r="E46" s="116" t="s">
        <v>51</v>
      </c>
      <c r="F46" s="187">
        <v>24</v>
      </c>
      <c r="G46" s="187">
        <v>100</v>
      </c>
      <c r="H46" s="187">
        <v>130</v>
      </c>
      <c r="I46" s="187">
        <f>H46/2</f>
        <v>65</v>
      </c>
      <c r="J46" s="187">
        <f>G46+I46</f>
        <v>165</v>
      </c>
      <c r="K46" s="187">
        <f>1*J46</f>
        <v>165</v>
      </c>
      <c r="L46" s="214" t="s">
        <v>138</v>
      </c>
      <c r="M46" s="207" t="s">
        <v>171</v>
      </c>
      <c r="N46" s="208" t="s">
        <v>116</v>
      </c>
    </row>
    <row r="47" spans="1:14">
      <c r="A47" s="125"/>
      <c r="B47" s="35"/>
      <c r="C47" s="96"/>
      <c r="D47" s="35"/>
      <c r="E47" s="57"/>
      <c r="F47" s="35"/>
      <c r="G47" s="35"/>
      <c r="H47" s="35"/>
      <c r="I47" s="87"/>
      <c r="J47" s="87"/>
      <c r="K47" s="87"/>
      <c r="L47" s="34"/>
      <c r="M47" s="28"/>
      <c r="N47" s="114"/>
    </row>
    <row r="48" spans="1:14" ht="16.5" thickBot="1">
      <c r="A48" s="126"/>
      <c r="B48" s="138"/>
      <c r="C48" s="212"/>
      <c r="D48" s="138"/>
      <c r="E48" s="118"/>
      <c r="F48" s="138"/>
      <c r="G48" s="138"/>
      <c r="H48" s="138"/>
      <c r="I48" s="203"/>
      <c r="J48" s="203"/>
      <c r="K48" s="203"/>
      <c r="L48" s="213"/>
      <c r="M48" s="205"/>
      <c r="N48" s="206"/>
    </row>
    <row r="49" spans="1:18" ht="19.5" thickBot="1">
      <c r="A49" s="476" t="s">
        <v>70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478"/>
    </row>
    <row r="50" spans="1:18" ht="18.75">
      <c r="A50" s="215" t="s">
        <v>133</v>
      </c>
      <c r="B50" s="216">
        <v>2005</v>
      </c>
      <c r="C50" s="217">
        <v>36.5</v>
      </c>
      <c r="D50" s="216" t="s">
        <v>78</v>
      </c>
      <c r="E50" s="129" t="s">
        <v>50</v>
      </c>
      <c r="F50" s="216">
        <v>8</v>
      </c>
      <c r="G50" s="216">
        <v>108</v>
      </c>
      <c r="H50" s="218"/>
      <c r="I50" s="216"/>
      <c r="J50" s="219">
        <f>G50</f>
        <v>108</v>
      </c>
      <c r="K50" s="216">
        <f>(F50*G50*0.15)/C50</f>
        <v>3.5506849315068489</v>
      </c>
      <c r="L50" s="142" t="s">
        <v>140</v>
      </c>
      <c r="M50" s="220" t="s">
        <v>176</v>
      </c>
      <c r="N50" s="155" t="s">
        <v>99</v>
      </c>
    </row>
    <row r="51" spans="1:18" ht="18.75">
      <c r="A51" s="162" t="s">
        <v>97</v>
      </c>
      <c r="B51" s="221">
        <v>2002</v>
      </c>
      <c r="C51" s="128">
        <v>53</v>
      </c>
      <c r="D51" s="129" t="s">
        <v>80</v>
      </c>
      <c r="E51" s="129" t="s">
        <v>91</v>
      </c>
      <c r="F51" s="127">
        <v>16</v>
      </c>
      <c r="G51" s="221">
        <v>79</v>
      </c>
      <c r="H51" s="222"/>
      <c r="I51" s="222"/>
      <c r="J51" s="51">
        <f>G51</f>
        <v>79</v>
      </c>
      <c r="K51" s="134">
        <f>(F51*G51*0.6)/C51</f>
        <v>14.309433962264151</v>
      </c>
      <c r="L51" s="51" t="s">
        <v>138</v>
      </c>
      <c r="M51" s="108" t="s">
        <v>80</v>
      </c>
      <c r="N51" s="158" t="s">
        <v>92</v>
      </c>
    </row>
    <row r="52" spans="1:18" ht="19.5" thickBot="1">
      <c r="A52" s="162" t="s">
        <v>90</v>
      </c>
      <c r="B52" s="221">
        <v>2001</v>
      </c>
      <c r="C52" s="223">
        <v>56</v>
      </c>
      <c r="D52" s="221" t="s">
        <v>80</v>
      </c>
      <c r="E52" s="148" t="s">
        <v>91</v>
      </c>
      <c r="F52" s="221">
        <v>16</v>
      </c>
      <c r="G52" s="221">
        <v>81</v>
      </c>
      <c r="H52" s="222"/>
      <c r="I52" s="222"/>
      <c r="J52" s="51">
        <f>G52</f>
        <v>81</v>
      </c>
      <c r="K52" s="134">
        <f>(F52*G52*0.6)/C52</f>
        <v>13.885714285714286</v>
      </c>
      <c r="L52" s="51" t="s">
        <v>139</v>
      </c>
      <c r="M52" s="108" t="s">
        <v>80</v>
      </c>
      <c r="N52" s="158" t="s">
        <v>92</v>
      </c>
    </row>
    <row r="53" spans="1:18" ht="19.5" thickBot="1">
      <c r="A53" s="476" t="s">
        <v>71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477"/>
    </row>
    <row r="54" spans="1:18" ht="18.75">
      <c r="A54" s="215" t="s">
        <v>85</v>
      </c>
      <c r="B54" s="216">
        <v>2002</v>
      </c>
      <c r="C54" s="217">
        <v>62.6</v>
      </c>
      <c r="D54" s="216" t="s">
        <v>75</v>
      </c>
      <c r="E54" s="129" t="s">
        <v>47</v>
      </c>
      <c r="F54" s="216">
        <v>8</v>
      </c>
      <c r="G54" s="216">
        <v>56</v>
      </c>
      <c r="H54" s="218"/>
      <c r="I54" s="216"/>
      <c r="J54" s="219">
        <f>G54</f>
        <v>56</v>
      </c>
      <c r="K54" s="216">
        <f>(F54*G54*0.15)/C54</f>
        <v>1.0734824281150159</v>
      </c>
      <c r="L54" s="142" t="s">
        <v>139</v>
      </c>
      <c r="M54" s="220" t="s">
        <v>166</v>
      </c>
      <c r="N54" s="155" t="s">
        <v>76</v>
      </c>
    </row>
    <row r="55" spans="1:18" ht="18.75">
      <c r="A55" s="162" t="s">
        <v>146</v>
      </c>
      <c r="B55" s="221">
        <v>1999</v>
      </c>
      <c r="C55" s="223">
        <v>51.5</v>
      </c>
      <c r="D55" s="221">
        <v>2</v>
      </c>
      <c r="E55" s="224" t="s">
        <v>14</v>
      </c>
      <c r="F55" s="221">
        <v>16</v>
      </c>
      <c r="G55" s="221">
        <v>45</v>
      </c>
      <c r="H55" s="222"/>
      <c r="I55" s="222"/>
      <c r="J55" s="219">
        <f>G55</f>
        <v>45</v>
      </c>
      <c r="K55" s="134">
        <f>(F55*G55*0.6)/C55</f>
        <v>8.3883495145631066</v>
      </c>
      <c r="L55" s="51" t="s">
        <v>138</v>
      </c>
      <c r="M55" s="108" t="s">
        <v>125</v>
      </c>
      <c r="N55" s="242" t="s">
        <v>182</v>
      </c>
    </row>
    <row r="56" spans="1:18" ht="18.75">
      <c r="A56" s="162"/>
      <c r="B56" s="221"/>
      <c r="C56" s="223"/>
      <c r="D56" s="221"/>
      <c r="E56" s="148"/>
      <c r="F56" s="221"/>
      <c r="G56" s="221"/>
      <c r="H56" s="222"/>
      <c r="I56" s="222"/>
      <c r="J56" s="51"/>
      <c r="K56" s="216"/>
      <c r="L56" s="221"/>
      <c r="M56" s="108"/>
      <c r="N56" s="158"/>
    </row>
    <row r="57" spans="1:18" ht="19.5" thickBot="1">
      <c r="A57" s="122"/>
      <c r="B57" s="221"/>
      <c r="C57" s="223"/>
      <c r="D57" s="221"/>
      <c r="E57" s="148"/>
      <c r="F57" s="221"/>
      <c r="G57" s="221"/>
      <c r="H57" s="222"/>
      <c r="I57" s="222"/>
      <c r="J57" s="51"/>
      <c r="K57" s="216"/>
      <c r="L57" s="51"/>
      <c r="M57" s="108"/>
      <c r="N57" s="158"/>
    </row>
    <row r="58" spans="1:18" ht="19.5" thickBot="1">
      <c r="A58" s="313" t="s">
        <v>49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474"/>
    </row>
    <row r="59" spans="1:18" s="43" customFormat="1" ht="18.75">
      <c r="A59" s="243" t="s">
        <v>145</v>
      </c>
      <c r="B59" s="149">
        <v>1997</v>
      </c>
      <c r="C59" s="257">
        <v>71.400000000000006</v>
      </c>
      <c r="D59" s="258" t="s">
        <v>132</v>
      </c>
      <c r="E59" s="54" t="s">
        <v>14</v>
      </c>
      <c r="F59" s="151">
        <v>32</v>
      </c>
      <c r="G59" s="17">
        <v>40</v>
      </c>
      <c r="H59" s="259"/>
      <c r="I59" s="259"/>
      <c r="J59" s="238">
        <f>G59</f>
        <v>40</v>
      </c>
      <c r="K59" s="259">
        <f>(F59*G59*1.5)/C59</f>
        <v>26.890756302521005</v>
      </c>
      <c r="L59" s="171" t="s">
        <v>138</v>
      </c>
      <c r="M59" s="178" t="s">
        <v>166</v>
      </c>
      <c r="N59" s="246" t="s">
        <v>73</v>
      </c>
    </row>
    <row r="60" spans="1:18" s="43" customFormat="1" ht="18.75">
      <c r="A60" s="260" t="s">
        <v>56</v>
      </c>
      <c r="B60" s="261">
        <v>1997</v>
      </c>
      <c r="C60" s="262">
        <v>55.5</v>
      </c>
      <c r="D60" s="263">
        <v>1</v>
      </c>
      <c r="E60" s="50" t="s">
        <v>14</v>
      </c>
      <c r="F60" s="264">
        <v>16</v>
      </c>
      <c r="G60" s="58">
        <v>103</v>
      </c>
      <c r="H60" s="216"/>
      <c r="I60" s="216"/>
      <c r="J60" s="219">
        <f>G60</f>
        <v>103</v>
      </c>
      <c r="K60" s="216">
        <f>(F60*G60*0.6)/C60</f>
        <v>17.816216216216215</v>
      </c>
      <c r="L60" s="142" t="s">
        <v>139</v>
      </c>
      <c r="M60" s="154" t="s">
        <v>80</v>
      </c>
      <c r="N60" s="240" t="s">
        <v>109</v>
      </c>
    </row>
    <row r="61" spans="1:18" s="43" customFormat="1" ht="19.5" thickBot="1">
      <c r="A61" s="247" t="s">
        <v>136</v>
      </c>
      <c r="B61" s="265">
        <v>1998</v>
      </c>
      <c r="C61" s="266">
        <v>73</v>
      </c>
      <c r="D61" s="267">
        <v>1</v>
      </c>
      <c r="E61" s="123" t="s">
        <v>51</v>
      </c>
      <c r="F61" s="265">
        <v>16</v>
      </c>
      <c r="G61" s="15">
        <v>120</v>
      </c>
      <c r="H61" s="267"/>
      <c r="I61" s="267"/>
      <c r="J61" s="249">
        <f>G61</f>
        <v>120</v>
      </c>
      <c r="K61" s="267">
        <f>(F61*G61*0.6)/C61</f>
        <v>15.780821917808218</v>
      </c>
      <c r="L61" s="62" t="s">
        <v>140</v>
      </c>
      <c r="M61" s="16" t="s">
        <v>80</v>
      </c>
      <c r="N61" s="256" t="s">
        <v>137</v>
      </c>
    </row>
    <row r="62" spans="1:18">
      <c r="A62" s="36"/>
      <c r="B62" s="45"/>
      <c r="C62" s="97"/>
      <c r="D62" s="45"/>
      <c r="E62" s="44"/>
      <c r="F62" s="45"/>
      <c r="G62" s="45"/>
      <c r="H62" s="45"/>
      <c r="I62" s="45"/>
      <c r="J62" s="45"/>
      <c r="K62" s="45"/>
      <c r="L62" s="46"/>
      <c r="M62" s="37"/>
      <c r="N62" s="105"/>
    </row>
    <row r="63" spans="1:18" ht="18.75">
      <c r="A63" s="473" t="s">
        <v>184</v>
      </c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</row>
    <row r="64" spans="1:18" ht="18.75">
      <c r="A64" s="248"/>
      <c r="B64" s="80"/>
      <c r="C64" s="98"/>
      <c r="D64" s="80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110"/>
      <c r="R64" s="110"/>
    </row>
    <row r="65" spans="1:18" ht="18.75">
      <c r="A65" s="473" t="s">
        <v>185</v>
      </c>
      <c r="B65" s="473"/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</row>
    <row r="66" spans="1:18" ht="18.75">
      <c r="A66" s="248"/>
      <c r="B66" s="111"/>
      <c r="C66" s="112"/>
      <c r="D66" s="113"/>
      <c r="E66" s="10"/>
      <c r="F66" s="244"/>
      <c r="G66" s="244"/>
      <c r="H66" s="244"/>
      <c r="I66" s="111"/>
      <c r="J66" s="111"/>
      <c r="K66" s="244"/>
      <c r="L66" s="111"/>
      <c r="M66" s="245"/>
      <c r="N66" s="244"/>
      <c r="O66" s="244"/>
      <c r="P66" s="244"/>
      <c r="Q66" s="110"/>
      <c r="R66" s="110"/>
    </row>
    <row r="67" spans="1:18" ht="18.75">
      <c r="A67" s="473" t="s">
        <v>186</v>
      </c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</row>
  </sheetData>
  <mergeCells count="36">
    <mergeCell ref="A63:R63"/>
    <mergeCell ref="A65:R65"/>
    <mergeCell ref="A67:R67"/>
    <mergeCell ref="A58:N58"/>
    <mergeCell ref="A29:N29"/>
    <mergeCell ref="A32:N32"/>
    <mergeCell ref="A53:N53"/>
    <mergeCell ref="A41:N41"/>
    <mergeCell ref="A45:N45"/>
    <mergeCell ref="A49:N49"/>
    <mergeCell ref="E10:E15"/>
    <mergeCell ref="F10:F15"/>
    <mergeCell ref="G10:G15"/>
    <mergeCell ref="N10:N15"/>
    <mergeCell ref="H11:H15"/>
    <mergeCell ref="A1:N1"/>
    <mergeCell ref="A3:N3"/>
    <mergeCell ref="A5:N5"/>
    <mergeCell ref="K6:N6"/>
    <mergeCell ref="A2:N2"/>
    <mergeCell ref="A7:N7"/>
    <mergeCell ref="A24:N24"/>
    <mergeCell ref="H10:I10"/>
    <mergeCell ref="J10:J15"/>
    <mergeCell ref="K10:K15"/>
    <mergeCell ref="L10:L15"/>
    <mergeCell ref="M10:M15"/>
    <mergeCell ref="I11:I15"/>
    <mergeCell ref="A20:N20"/>
    <mergeCell ref="A16:N16"/>
    <mergeCell ref="I8:L8"/>
    <mergeCell ref="A9:N9"/>
    <mergeCell ref="A10:A15"/>
    <mergeCell ref="B10:B15"/>
    <mergeCell ref="C10:C15"/>
    <mergeCell ref="D10:D15"/>
  </mergeCells>
  <printOptions horizontalCentered="1"/>
  <pageMargins left="0.31496062992125984" right="0.31496062992125984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мл. ст. юноши</vt:lpstr>
      <vt:lpstr>юниоры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Shvanev</cp:lastModifiedBy>
  <cp:lastPrinted>2017-01-24T20:53:08Z</cp:lastPrinted>
  <dcterms:created xsi:type="dcterms:W3CDTF">2008-01-19T11:40:05Z</dcterms:created>
  <dcterms:modified xsi:type="dcterms:W3CDTF">2017-01-24T20:53:21Z</dcterms:modified>
</cp:coreProperties>
</file>